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3295" windowHeight="14700" tabRatio="752" activeTab="2"/>
  </bookViews>
  <sheets>
    <sheet name="Nd; Luft" sheetId="1" r:id="rId1"/>
    <sheet name="Nd; Fe-Pulver" sheetId="2" r:id="rId2"/>
    <sheet name="Nd; Fe-Pulver- Achsialkraft" sheetId="3" r:id="rId3"/>
    <sheet name="Halbmagnet Nd; Fe-Pulver " sheetId="4" r:id="rId4"/>
    <sheet name="Ferrit; Fe-Pulver" sheetId="5" r:id="rId5"/>
    <sheet name="Ferrit; Fe-Pulver- Achsialkraft" sheetId="6" r:id="rId6"/>
    <sheet name="Tabelle2" sheetId="7" r:id="rId7"/>
    <sheet name="Tabelle3" sheetId="8" r:id="rId8"/>
  </sheets>
  <definedNames/>
  <calcPr fullCalcOnLoad="1"/>
</workbook>
</file>

<file path=xl/comments1.xml><?xml version="1.0" encoding="utf-8"?>
<comments xmlns="http://schemas.openxmlformats.org/spreadsheetml/2006/main">
  <authors>
    <author>Georgi</author>
  </authors>
  <commentList>
    <comment ref="H38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nicht wesentlich &gt; 1 werden lassen, da keine Daten</t>
        </r>
      </text>
    </comment>
  </commentList>
</comments>
</file>

<file path=xl/comments2.xml><?xml version="1.0" encoding="utf-8"?>
<comments xmlns="http://schemas.openxmlformats.org/spreadsheetml/2006/main">
  <authors>
    <author>Georgi</author>
  </authors>
  <commentList>
    <comment ref="H38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nicht wesentlich &gt; 1 werden lassen, da keine Daten</t>
        </r>
      </text>
    </comment>
  </commentList>
</comments>
</file>

<file path=xl/comments3.xml><?xml version="1.0" encoding="utf-8"?>
<comments xmlns="http://schemas.openxmlformats.org/spreadsheetml/2006/main">
  <authors>
    <author>Georgi</author>
  </authors>
  <commentList>
    <comment ref="H38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nicht wesentlich &gt; 1 werden lassen, da keine Daten</t>
        </r>
      </text>
    </comment>
  </commentList>
</comments>
</file>

<file path=xl/comments4.xml><?xml version="1.0" encoding="utf-8"?>
<comments xmlns="http://schemas.openxmlformats.org/spreadsheetml/2006/main">
  <authors>
    <author>Georgi</author>
  </authors>
  <commentList>
    <comment ref="H38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nicht wesentlich &gt; 1 werden lassen, da keine Daten</t>
        </r>
      </text>
    </comment>
  </commentList>
</comments>
</file>

<file path=xl/comments5.xml><?xml version="1.0" encoding="utf-8"?>
<comments xmlns="http://schemas.openxmlformats.org/spreadsheetml/2006/main">
  <authors>
    <author>Georgi</author>
  </authors>
  <commentList>
    <comment ref="H38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nicht wesentlich &gt; 1 werden lassen, da keine Daten</t>
        </r>
      </text>
    </comment>
  </commentList>
</comments>
</file>

<file path=xl/comments6.xml><?xml version="1.0" encoding="utf-8"?>
<comments xmlns="http://schemas.openxmlformats.org/spreadsheetml/2006/main">
  <authors>
    <author>Georgi</author>
  </authors>
  <commentList>
    <comment ref="H38" authorId="0">
      <text>
        <r>
          <rPr>
            <b/>
            <sz val="10"/>
            <rFont val="Tahoma"/>
            <family val="0"/>
          </rPr>
          <t>Georgi:</t>
        </r>
        <r>
          <rPr>
            <sz val="10"/>
            <rFont val="Tahoma"/>
            <family val="0"/>
          </rPr>
          <t xml:space="preserve">
nicht wesentlich &gt; 1 werden lassen, da keine Daten</t>
        </r>
      </text>
    </comment>
  </commentList>
</comments>
</file>

<file path=xl/sharedStrings.xml><?xml version="1.0" encoding="utf-8"?>
<sst xmlns="http://schemas.openxmlformats.org/spreadsheetml/2006/main" count="893" uniqueCount="103">
  <si>
    <t>My_0</t>
  </si>
  <si>
    <t>Vs/Am</t>
  </si>
  <si>
    <t>MMK</t>
  </si>
  <si>
    <t>A</t>
  </si>
  <si>
    <t>bHc</t>
  </si>
  <si>
    <t>m</t>
  </si>
  <si>
    <t>Anzahl</t>
  </si>
  <si>
    <t>magnet. Widerstände</t>
  </si>
  <si>
    <t>l_m</t>
  </si>
  <si>
    <t>l_R</t>
  </si>
  <si>
    <t>mm</t>
  </si>
  <si>
    <t>L_m</t>
  </si>
  <si>
    <t>R1:</t>
  </si>
  <si>
    <t>A_R</t>
  </si>
  <si>
    <t>m²</t>
  </si>
  <si>
    <t>My_rel</t>
  </si>
  <si>
    <t>Bemerkung</t>
  </si>
  <si>
    <t>A/Vs</t>
  </si>
  <si>
    <t>R</t>
  </si>
  <si>
    <t>R2:</t>
  </si>
  <si>
    <t>magnet. Länge</t>
  </si>
  <si>
    <t>Querschnitt</t>
  </si>
  <si>
    <t>R3:</t>
  </si>
  <si>
    <t>Luft</t>
  </si>
  <si>
    <t>Spulenkern</t>
  </si>
  <si>
    <t>wahrer Luftspalt</t>
  </si>
  <si>
    <t>Summe R</t>
  </si>
  <si>
    <t>Phi</t>
  </si>
  <si>
    <t>Vs</t>
  </si>
  <si>
    <t>Vs/m²  (T)</t>
  </si>
  <si>
    <t>kA/m</t>
  </si>
  <si>
    <t>A_m</t>
  </si>
  <si>
    <t>Magnete</t>
  </si>
  <si>
    <t>Magnetlänge</t>
  </si>
  <si>
    <t>Remanenz</t>
  </si>
  <si>
    <t>Br</t>
  </si>
  <si>
    <t>Rückverbindung</t>
  </si>
  <si>
    <t>T</t>
  </si>
  <si>
    <t>Ri_Magnet</t>
  </si>
  <si>
    <t>Flussdichte B</t>
  </si>
  <si>
    <t>Epoxid/Luft</t>
  </si>
  <si>
    <t>magnet. Leerlaufsp.</t>
  </si>
  <si>
    <t>Rmi:</t>
  </si>
  <si>
    <t>magnet. Spannung</t>
  </si>
  <si>
    <t>Vm</t>
  </si>
  <si>
    <t>Spannungsfall üb. R</t>
  </si>
  <si>
    <t>Vr</t>
  </si>
  <si>
    <t>Koerzitivfeldstärke</t>
  </si>
  <si>
    <t>Feldstärke</t>
  </si>
  <si>
    <t>H</t>
  </si>
  <si>
    <t>Arbeitspunkt</t>
  </si>
  <si>
    <t>NdFeBr H40</t>
  </si>
  <si>
    <t xml:space="preserve">auszufüllende Felder sind </t>
  </si>
  <si>
    <t>anzusetzende Breite</t>
  </si>
  <si>
    <t>b_M</t>
  </si>
  <si>
    <t>Halbbreite</t>
  </si>
  <si>
    <t>b_R</t>
  </si>
  <si>
    <t>A_M</t>
  </si>
  <si>
    <t>Dicke</t>
  </si>
  <si>
    <t>wirksame Breite</t>
  </si>
  <si>
    <t>wB</t>
  </si>
  <si>
    <t>s.Konstruktion</t>
  </si>
  <si>
    <t>Baustahl</t>
  </si>
  <si>
    <t>magnetischer Fluss</t>
  </si>
  <si>
    <t>gesamt</t>
  </si>
  <si>
    <t>Fe_Pulverkern</t>
  </si>
  <si>
    <t>Ferrit Y 30</t>
  </si>
  <si>
    <t>1/2 Querschnitt!</t>
  </si>
  <si>
    <t xml:space="preserve">Magnetkreis Scheibengenerator </t>
  </si>
  <si>
    <t xml:space="preserve">Magnetkreis Scheibengenerator  </t>
  </si>
  <si>
    <t>Magnethöhe</t>
  </si>
  <si>
    <t>1/2 Magnetbreite</t>
  </si>
  <si>
    <t>Kurzauswertung:</t>
  </si>
  <si>
    <t>6 mm Dicke Rückverbindung reichen nicht</t>
  </si>
  <si>
    <t>B in Spule ca. 10 % geringer als über Tool Scheibengenerator_Berechnung V1.7</t>
  </si>
  <si>
    <t>Ferromagnetikum in Spulen mit nur My_rel ab 10 bringen ca. 30% mehr B</t>
  </si>
  <si>
    <t>etwas dickere Rückverbindung bei Baustahl sinnvoll</t>
  </si>
  <si>
    <t>My_rel für Rückverbindung 50 bis 4000: B in Spule ändert sich nur wenig</t>
  </si>
  <si>
    <t>Rückverbindung kann viel dünner sein</t>
  </si>
  <si>
    <t>wahren Luftspalt möglichst verringern</t>
  </si>
  <si>
    <t>dann My_rel von Spulenkern ab 20 sinnvoll</t>
  </si>
  <si>
    <r>
      <t>bei halber Magnethöhe</t>
    </r>
    <r>
      <rPr>
        <b/>
        <sz val="10"/>
        <rFont val="Arial"/>
        <family val="2"/>
      </rPr>
      <t xml:space="preserve"> !</t>
    </r>
  </si>
  <si>
    <t>Spule kann wesentlich dicker sein, um nötige Mehrwindungszahl unter zu bringen,</t>
  </si>
  <si>
    <t>größerer System-Durchmesser erscheint aber sinnvoll</t>
  </si>
  <si>
    <t>siehe Konstruktion bzw. Vorgabe</t>
  </si>
  <si>
    <t>Größere Magnethöhe erschien sinnvoll</t>
  </si>
  <si>
    <t>Rückverbindung_Luft</t>
  </si>
  <si>
    <t>Überprüfung F19</t>
  </si>
  <si>
    <t>Kraft auf Luftspalt</t>
  </si>
  <si>
    <t>Achsiale Kraft bei Montage (nur 1 Magnetscheibe und Stator)</t>
  </si>
  <si>
    <t>N</t>
  </si>
  <si>
    <t>// F=B²*A/(2*My_0) //</t>
  </si>
  <si>
    <t>Anzahl Magneten</t>
  </si>
  <si>
    <t>n</t>
  </si>
  <si>
    <t>Achsialkraft</t>
  </si>
  <si>
    <t>k. 2. Magnetplatte</t>
  </si>
  <si>
    <t>eine Magnetplatte</t>
  </si>
  <si>
    <t xml:space="preserve"> F</t>
  </si>
  <si>
    <t>Fa</t>
  </si>
  <si>
    <t>1/2 Magnetseite</t>
  </si>
  <si>
    <t>R1L:</t>
  </si>
  <si>
    <t>geschätzt</t>
  </si>
  <si>
    <t>nur 1 Magnetscheibe, luftspaltreduziert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</si>
</sst>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0"/>
    <numFmt numFmtId="166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megnet. Widerstände gesamt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'Nd; Luft'!$C$32</c:f>
              <c:strCache>
                <c:ptCount val="1"/>
                <c:pt idx="0">
                  <c:v>Rückverbindung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Luft'!$F$40</c:f>
              <c:numCache>
                <c:ptCount val="1"/>
                <c:pt idx="0">
                  <c:v>1149120.4808627244</c:v>
                </c:pt>
              </c:numCache>
            </c:numRef>
          </c:val>
        </c:ser>
        <c:ser>
          <c:idx val="1"/>
          <c:order val="1"/>
          <c:tx>
            <c:strRef>
              <c:f>'Nd; Luft'!$C$42</c:f>
              <c:strCache>
                <c:ptCount val="1"/>
                <c:pt idx="0">
                  <c:v>wahrer Luftspalt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Luft'!$F$49</c:f>
              <c:numCache>
                <c:ptCount val="1"/>
                <c:pt idx="0">
                  <c:v>5682463.916354131</c:v>
                </c:pt>
              </c:numCache>
            </c:numRef>
          </c:val>
        </c:ser>
        <c:ser>
          <c:idx val="2"/>
          <c:order val="2"/>
          <c:tx>
            <c:strRef>
              <c:f>'Nd; Luft'!$C$51</c:f>
              <c:strCache>
                <c:ptCount val="1"/>
                <c:pt idx="0">
                  <c:v>Spulenkern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Luft'!$F$58</c:f>
              <c:numCache>
                <c:ptCount val="1"/>
                <c:pt idx="0">
                  <c:v>26518164.94298595</c:v>
                </c:pt>
              </c:numCache>
            </c:numRef>
          </c:val>
        </c:ser>
        <c:axId val="58659159"/>
        <c:axId val="58170384"/>
      </c:barChart>
      <c:catAx>
        <c:axId val="5865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70384"/>
        <c:crosses val="autoZero"/>
        <c:auto val="1"/>
        <c:lblOffset val="100"/>
        <c:noMultiLvlLbl val="0"/>
      </c:catAx>
      <c:valAx>
        <c:axId val="58170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A/Vs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59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megnet. Widerstände gesamt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'Nd; Fe-Pulver'!$C$32</c:f>
              <c:strCache>
                <c:ptCount val="1"/>
                <c:pt idx="0">
                  <c:v>Rückverbindung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Fe-Pulver'!$F$40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'Nd; Fe-Pulver'!$C$42</c:f>
              <c:strCache>
                <c:ptCount val="1"/>
                <c:pt idx="0">
                  <c:v>wahrer Luftspalt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Fe-Pulver'!$F$49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'Nd; Fe-Pulver'!$C$51</c:f>
              <c:strCache>
                <c:ptCount val="1"/>
                <c:pt idx="0">
                  <c:v>Spulenkern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Fe-Pulver'!$F$58</c:f>
              <c:numCache>
                <c:ptCount val="1"/>
                <c:pt idx="0">
                  <c:v>0</c:v>
                </c:pt>
              </c:numCache>
            </c:numRef>
          </c:val>
        </c:ser>
        <c:axId val="53771409"/>
        <c:axId val="14180634"/>
      </c:barChart>
      <c:catAx>
        <c:axId val="5377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80634"/>
        <c:crosses val="autoZero"/>
        <c:auto val="1"/>
        <c:lblOffset val="100"/>
        <c:noMultiLvlLbl val="0"/>
      </c:catAx>
      <c:valAx>
        <c:axId val="1418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A/Vs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7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megnet. Widerstände gesamt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'Nd; Fe-Pulver- Achsialkraft'!$C$32</c:f>
              <c:strCache>
                <c:ptCount val="1"/>
                <c:pt idx="0">
                  <c:v>Rückverbindung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Fe-Pulver- Achsialkraft'!$F$40</c:f>
              <c:numCache/>
            </c:numRef>
          </c:val>
        </c:ser>
        <c:ser>
          <c:idx val="1"/>
          <c:order val="1"/>
          <c:tx>
            <c:strRef>
              <c:f>'Nd; Fe-Pulver- Achsialkraft'!$C$42</c:f>
              <c:strCache>
                <c:ptCount val="1"/>
                <c:pt idx="0">
                  <c:v>wahrer Luftspalt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Fe-Pulver- Achsialkraft'!$F$49</c:f>
              <c:numCache/>
            </c:numRef>
          </c:val>
        </c:ser>
        <c:ser>
          <c:idx val="2"/>
          <c:order val="2"/>
          <c:tx>
            <c:strRef>
              <c:f>'Nd; Fe-Pulver- Achsialkraft'!$C$51</c:f>
              <c:strCache>
                <c:ptCount val="1"/>
                <c:pt idx="0">
                  <c:v>Spulenkern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Fe-Pulver- Achsialkraft'!$F$58</c:f>
              <c:numCache/>
            </c:numRef>
          </c:val>
        </c:ser>
        <c:ser>
          <c:idx val="3"/>
          <c:order val="3"/>
          <c:tx>
            <c:v>Rückverbind. Luft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'Nd; Fe-Pulver- Achsialkraft'!$F$68</c:f>
              <c:numCache/>
            </c:numRef>
          </c:val>
        </c:ser>
        <c:axId val="60516843"/>
        <c:axId val="7780676"/>
      </c:barChart>
      <c:catAx>
        <c:axId val="605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80676"/>
        <c:crosses val="autoZero"/>
        <c:auto val="1"/>
        <c:lblOffset val="100"/>
        <c:noMultiLvlLbl val="0"/>
      </c:catAx>
      <c:valAx>
        <c:axId val="7780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A/Vs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16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megnet. Widerstände gesamt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'Halbmagnet Nd; Fe-Pulver '!$C$32</c:f>
              <c:strCache>
                <c:ptCount val="1"/>
                <c:pt idx="0">
                  <c:v>Rückverbindung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'Halbmagnet Nd; Fe-Pulver '!$F$40</c:f>
              <c:numCache/>
            </c:numRef>
          </c:val>
        </c:ser>
        <c:ser>
          <c:idx val="1"/>
          <c:order val="1"/>
          <c:tx>
            <c:strRef>
              <c:f>'Halbmagnet Nd; Fe-Pulver '!$C$42</c:f>
              <c:strCache>
                <c:ptCount val="1"/>
                <c:pt idx="0">
                  <c:v>wahrer Luftspalt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'Halbmagnet Nd; Fe-Pulver '!$F$49</c:f>
              <c:numCache/>
            </c:numRef>
          </c:val>
        </c:ser>
        <c:ser>
          <c:idx val="2"/>
          <c:order val="2"/>
          <c:tx>
            <c:strRef>
              <c:f>'Halbmagnet Nd; Fe-Pulver '!$C$51</c:f>
              <c:strCache>
                <c:ptCount val="1"/>
                <c:pt idx="0">
                  <c:v>Spulenkern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'Halbmagnet Nd; Fe-Pulver '!$F$58</c:f>
              <c:numCache/>
            </c:numRef>
          </c:val>
        </c:ser>
        <c:axId val="2917221"/>
        <c:axId val="26254990"/>
      </c:barChart>
      <c:catAx>
        <c:axId val="291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54990"/>
        <c:crosses val="autoZero"/>
        <c:auto val="1"/>
        <c:lblOffset val="100"/>
        <c:noMultiLvlLbl val="0"/>
      </c:catAx>
      <c:valAx>
        <c:axId val="2625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A/Vs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7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megnet. Widerstände gesamt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'Ferrit; Fe-Pulver'!$C$32</c:f>
              <c:strCache>
                <c:ptCount val="1"/>
                <c:pt idx="0">
                  <c:v>Rückverbindung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'Ferrit; Fe-Pulver'!$F$40</c:f>
              <c:numCache>
                <c:ptCount val="1"/>
                <c:pt idx="0">
                  <c:v>2386634.8448687354</c:v>
                </c:pt>
              </c:numCache>
            </c:numRef>
          </c:val>
        </c:ser>
        <c:ser>
          <c:idx val="1"/>
          <c:order val="1"/>
          <c:tx>
            <c:strRef>
              <c:f>'Ferrit; Fe-Pulver'!$C$42</c:f>
              <c:strCache>
                <c:ptCount val="1"/>
                <c:pt idx="0">
                  <c:v>wahrer Luftspalt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'Ferrit; Fe-Pulver'!$F$49</c:f>
              <c:numCache>
                <c:ptCount val="1"/>
                <c:pt idx="0">
                  <c:v>5682463.916354131</c:v>
                </c:pt>
              </c:numCache>
            </c:numRef>
          </c:val>
        </c:ser>
        <c:ser>
          <c:idx val="2"/>
          <c:order val="2"/>
          <c:tx>
            <c:strRef>
              <c:f>'Ferrit; Fe-Pulver'!$C$51</c:f>
              <c:strCache>
                <c:ptCount val="1"/>
                <c:pt idx="0">
                  <c:v>Spulenkern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'Ferrit; Fe-Pulver'!$F$58</c:f>
              <c:numCache>
                <c:ptCount val="1"/>
                <c:pt idx="0">
                  <c:v>8523695.874531196</c:v>
                </c:pt>
              </c:numCache>
            </c:numRef>
          </c:val>
        </c:ser>
        <c:axId val="34968319"/>
        <c:axId val="46279416"/>
      </c:barChart>
      <c:catAx>
        <c:axId val="3496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79416"/>
        <c:crosses val="autoZero"/>
        <c:auto val="1"/>
        <c:lblOffset val="100"/>
        <c:noMultiLvlLbl val="0"/>
      </c:catAx>
      <c:valAx>
        <c:axId val="4627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A/Vs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68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megnet. Widerstände gesamt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'Ferrit; Fe-Pulver- Achsialkraft'!$C$32</c:f>
              <c:strCache>
                <c:ptCount val="1"/>
                <c:pt idx="0">
                  <c:v>Rückverbindung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'Ferrit; Fe-Pulver- Achsialkraft'!$F$40</c:f>
              <c:numCache/>
            </c:numRef>
          </c:val>
        </c:ser>
        <c:ser>
          <c:idx val="1"/>
          <c:order val="1"/>
          <c:tx>
            <c:strRef>
              <c:f>'Ferrit; Fe-Pulver- Achsialkraft'!$C$42</c:f>
              <c:strCache>
                <c:ptCount val="1"/>
                <c:pt idx="0">
                  <c:v>wahrer Luftspalt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'Ferrit; Fe-Pulver- Achsialkraft'!$F$49</c:f>
              <c:numCache/>
            </c:numRef>
          </c:val>
        </c:ser>
        <c:ser>
          <c:idx val="2"/>
          <c:order val="2"/>
          <c:tx>
            <c:strRef>
              <c:f>'Ferrit; Fe-Pulver- Achsialkraft'!$C$51</c:f>
              <c:strCache>
                <c:ptCount val="1"/>
                <c:pt idx="0">
                  <c:v>Spulenkern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'Ferrit; Fe-Pulver- Achsialkraft'!$F$58</c:f>
              <c:numCache/>
            </c:numRef>
          </c:val>
        </c:ser>
        <c:ser>
          <c:idx val="3"/>
          <c:order val="3"/>
          <c:tx>
            <c:v>Rückverbind. Luft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'Ferrit; Fe-Pulver- Achsialkraft'!$F$68</c:f>
              <c:numCache/>
            </c:numRef>
          </c:val>
        </c:ser>
        <c:axId val="13861561"/>
        <c:axId val="57645186"/>
      </c:barChart>
      <c:catAx>
        <c:axId val="1386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45186"/>
        <c:crosses val="autoZero"/>
        <c:auto val="1"/>
        <c:lblOffset val="100"/>
        <c:noMultiLvlLbl val="0"/>
      </c:catAx>
      <c:valAx>
        <c:axId val="57645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A/Vs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1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21</xdr:row>
      <xdr:rowOff>38100</xdr:rowOff>
    </xdr:from>
    <xdr:to>
      <xdr:col>16</xdr:col>
      <xdr:colOff>552450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7038975" y="34766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371475</xdr:colOff>
      <xdr:row>1</xdr:row>
      <xdr:rowOff>9525</xdr:rowOff>
    </xdr:from>
    <xdr:to>
      <xdr:col>16</xdr:col>
      <xdr:colOff>495300</xdr:colOff>
      <xdr:row>19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209550"/>
          <a:ext cx="54578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21</xdr:row>
      <xdr:rowOff>38100</xdr:rowOff>
    </xdr:from>
    <xdr:to>
      <xdr:col>16</xdr:col>
      <xdr:colOff>552450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7019925" y="34766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371475</xdr:colOff>
      <xdr:row>1</xdr:row>
      <xdr:rowOff>9525</xdr:rowOff>
    </xdr:from>
    <xdr:to>
      <xdr:col>16</xdr:col>
      <xdr:colOff>495300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209550"/>
          <a:ext cx="54578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21</xdr:row>
      <xdr:rowOff>38100</xdr:rowOff>
    </xdr:from>
    <xdr:to>
      <xdr:col>16</xdr:col>
      <xdr:colOff>552450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7105650" y="34766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333375</xdr:colOff>
      <xdr:row>1</xdr:row>
      <xdr:rowOff>19050</xdr:rowOff>
    </xdr:from>
    <xdr:to>
      <xdr:col>16</xdr:col>
      <xdr:colOff>457200</xdr:colOff>
      <xdr:row>19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19075"/>
          <a:ext cx="54578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561975</xdr:colOff>
      <xdr:row>5</xdr:row>
      <xdr:rowOff>28575</xdr:rowOff>
    </xdr:from>
    <xdr:to>
      <xdr:col>14</xdr:col>
      <xdr:colOff>361950</xdr:colOff>
      <xdr:row>9</xdr:row>
      <xdr:rowOff>152400</xdr:rowOff>
    </xdr:to>
    <xdr:sp>
      <xdr:nvSpPr>
        <xdr:cNvPr id="3" name="Line 5"/>
        <xdr:cNvSpPr>
          <a:spLocks/>
        </xdr:cNvSpPr>
      </xdr:nvSpPr>
      <xdr:spPr>
        <a:xfrm>
          <a:off x="10287000" y="87630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4</xdr:row>
      <xdr:rowOff>142875</xdr:rowOff>
    </xdr:from>
    <xdr:to>
      <xdr:col>15</xdr:col>
      <xdr:colOff>171450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0858500" y="828675"/>
          <a:ext cx="5619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4</xdr:row>
      <xdr:rowOff>133350</xdr:rowOff>
    </xdr:from>
    <xdr:to>
      <xdr:col>15</xdr:col>
      <xdr:colOff>695325</xdr:colOff>
      <xdr:row>8</xdr:row>
      <xdr:rowOff>152400</xdr:rowOff>
    </xdr:to>
    <xdr:sp>
      <xdr:nvSpPr>
        <xdr:cNvPr id="5" name="Line 7"/>
        <xdr:cNvSpPr>
          <a:spLocks/>
        </xdr:cNvSpPr>
      </xdr:nvSpPr>
      <xdr:spPr>
        <a:xfrm>
          <a:off x="11439525" y="819150"/>
          <a:ext cx="5048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12</xdr:row>
      <xdr:rowOff>9525</xdr:rowOff>
    </xdr:from>
    <xdr:to>
      <xdr:col>14</xdr:col>
      <xdr:colOff>352425</xdr:colOff>
      <xdr:row>16</xdr:row>
      <xdr:rowOff>76200</xdr:rowOff>
    </xdr:to>
    <xdr:sp>
      <xdr:nvSpPr>
        <xdr:cNvPr id="6" name="Line 8"/>
        <xdr:cNvSpPr>
          <a:spLocks/>
        </xdr:cNvSpPr>
      </xdr:nvSpPr>
      <xdr:spPr>
        <a:xfrm flipV="1">
          <a:off x="10201275" y="1990725"/>
          <a:ext cx="638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12</xdr:row>
      <xdr:rowOff>9525</xdr:rowOff>
    </xdr:from>
    <xdr:to>
      <xdr:col>15</xdr:col>
      <xdr:colOff>161925</xdr:colOff>
      <xdr:row>16</xdr:row>
      <xdr:rowOff>66675</xdr:rowOff>
    </xdr:to>
    <xdr:sp>
      <xdr:nvSpPr>
        <xdr:cNvPr id="7" name="Line 9"/>
        <xdr:cNvSpPr>
          <a:spLocks/>
        </xdr:cNvSpPr>
      </xdr:nvSpPr>
      <xdr:spPr>
        <a:xfrm>
          <a:off x="10829925" y="1990725"/>
          <a:ext cx="5810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12</xdr:row>
      <xdr:rowOff>57150</xdr:rowOff>
    </xdr:from>
    <xdr:to>
      <xdr:col>15</xdr:col>
      <xdr:colOff>695325</xdr:colOff>
      <xdr:row>16</xdr:row>
      <xdr:rowOff>95250</xdr:rowOff>
    </xdr:to>
    <xdr:sp>
      <xdr:nvSpPr>
        <xdr:cNvPr id="8" name="Line 10"/>
        <xdr:cNvSpPr>
          <a:spLocks/>
        </xdr:cNvSpPr>
      </xdr:nvSpPr>
      <xdr:spPr>
        <a:xfrm flipV="1">
          <a:off x="11410950" y="2038350"/>
          <a:ext cx="533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457200</xdr:colOff>
      <xdr:row>10</xdr:row>
      <xdr:rowOff>28575</xdr:rowOff>
    </xdr:from>
    <xdr:to>
      <xdr:col>15</xdr:col>
      <xdr:colOff>676275</xdr:colOff>
      <xdr:row>11</xdr:row>
      <xdr:rowOff>19050</xdr:rowOff>
    </xdr:to>
    <xdr:sp>
      <xdr:nvSpPr>
        <xdr:cNvPr id="9" name="AutoShape 11"/>
        <xdr:cNvSpPr>
          <a:spLocks/>
        </xdr:cNvSpPr>
      </xdr:nvSpPr>
      <xdr:spPr>
        <a:xfrm>
          <a:off x="11706225" y="1685925"/>
          <a:ext cx="2190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spc="50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Arial"/>
              <a:cs typeface="Arial"/>
            </a:rPr>
            <a:t>R1L</a:t>
          </a:r>
        </a:p>
      </xdr:txBody>
    </xdr:sp>
    <xdr:clientData/>
  </xdr:twoCellAnchor>
  <xdr:twoCellAnchor>
    <xdr:from>
      <xdr:col>16</xdr:col>
      <xdr:colOff>276225</xdr:colOff>
      <xdr:row>10</xdr:row>
      <xdr:rowOff>66675</xdr:rowOff>
    </xdr:from>
    <xdr:to>
      <xdr:col>16</xdr:col>
      <xdr:colOff>371475</xdr:colOff>
      <xdr:row>11</xdr:row>
      <xdr:rowOff>85725</xdr:rowOff>
    </xdr:to>
    <xdr:sp>
      <xdr:nvSpPr>
        <xdr:cNvPr id="10" name="Line 12"/>
        <xdr:cNvSpPr>
          <a:spLocks/>
        </xdr:cNvSpPr>
      </xdr:nvSpPr>
      <xdr:spPr>
        <a:xfrm flipV="1">
          <a:off x="12287250" y="1724025"/>
          <a:ext cx="95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21</xdr:row>
      <xdr:rowOff>38100</xdr:rowOff>
    </xdr:from>
    <xdr:to>
      <xdr:col>16</xdr:col>
      <xdr:colOff>552450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7019925" y="34766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409575</xdr:colOff>
      <xdr:row>1</xdr:row>
      <xdr:rowOff>9525</xdr:rowOff>
    </xdr:from>
    <xdr:to>
      <xdr:col>16</xdr:col>
      <xdr:colOff>533400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09550"/>
          <a:ext cx="54578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342900</xdr:colOff>
      <xdr:row>5</xdr:row>
      <xdr:rowOff>133350</xdr:rowOff>
    </xdr:from>
    <xdr:to>
      <xdr:col>16</xdr:col>
      <xdr:colOff>104775</xdr:colOff>
      <xdr:row>8</xdr:row>
      <xdr:rowOff>133350</xdr:rowOff>
    </xdr:to>
    <xdr:sp>
      <xdr:nvSpPr>
        <xdr:cNvPr id="3" name="Line 4"/>
        <xdr:cNvSpPr>
          <a:spLocks/>
        </xdr:cNvSpPr>
      </xdr:nvSpPr>
      <xdr:spPr>
        <a:xfrm flipV="1">
          <a:off x="10744200" y="981075"/>
          <a:ext cx="1285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12</xdr:row>
      <xdr:rowOff>142875</xdr:rowOff>
    </xdr:from>
    <xdr:to>
      <xdr:col>16</xdr:col>
      <xdr:colOff>142875</xdr:colOff>
      <xdr:row>16</xdr:row>
      <xdr:rowOff>9525</xdr:rowOff>
    </xdr:to>
    <xdr:sp>
      <xdr:nvSpPr>
        <xdr:cNvPr id="4" name="Line 5"/>
        <xdr:cNvSpPr>
          <a:spLocks/>
        </xdr:cNvSpPr>
      </xdr:nvSpPr>
      <xdr:spPr>
        <a:xfrm>
          <a:off x="10763250" y="2124075"/>
          <a:ext cx="1304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21</xdr:row>
      <xdr:rowOff>38100</xdr:rowOff>
    </xdr:from>
    <xdr:to>
      <xdr:col>16</xdr:col>
      <xdr:colOff>552450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7058025" y="34766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371475</xdr:colOff>
      <xdr:row>1</xdr:row>
      <xdr:rowOff>9525</xdr:rowOff>
    </xdr:from>
    <xdr:to>
      <xdr:col>16</xdr:col>
      <xdr:colOff>495300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209550"/>
          <a:ext cx="54578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21</xdr:row>
      <xdr:rowOff>38100</xdr:rowOff>
    </xdr:from>
    <xdr:to>
      <xdr:col>16</xdr:col>
      <xdr:colOff>552450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7105650" y="34766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333375</xdr:colOff>
      <xdr:row>1</xdr:row>
      <xdr:rowOff>19050</xdr:rowOff>
    </xdr:from>
    <xdr:to>
      <xdr:col>16</xdr:col>
      <xdr:colOff>457200</xdr:colOff>
      <xdr:row>19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19075"/>
          <a:ext cx="54578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561975</xdr:colOff>
      <xdr:row>5</xdr:row>
      <xdr:rowOff>28575</xdr:rowOff>
    </xdr:from>
    <xdr:to>
      <xdr:col>14</xdr:col>
      <xdr:colOff>361950</xdr:colOff>
      <xdr:row>9</xdr:row>
      <xdr:rowOff>152400</xdr:rowOff>
    </xdr:to>
    <xdr:sp>
      <xdr:nvSpPr>
        <xdr:cNvPr id="3" name="Line 5"/>
        <xdr:cNvSpPr>
          <a:spLocks/>
        </xdr:cNvSpPr>
      </xdr:nvSpPr>
      <xdr:spPr>
        <a:xfrm>
          <a:off x="10287000" y="876300"/>
          <a:ext cx="5619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4</xdr:row>
      <xdr:rowOff>142875</xdr:rowOff>
    </xdr:from>
    <xdr:to>
      <xdr:col>15</xdr:col>
      <xdr:colOff>171450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0858500" y="828675"/>
          <a:ext cx="5619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4</xdr:row>
      <xdr:rowOff>133350</xdr:rowOff>
    </xdr:from>
    <xdr:to>
      <xdr:col>15</xdr:col>
      <xdr:colOff>695325</xdr:colOff>
      <xdr:row>8</xdr:row>
      <xdr:rowOff>152400</xdr:rowOff>
    </xdr:to>
    <xdr:sp>
      <xdr:nvSpPr>
        <xdr:cNvPr id="5" name="Line 7"/>
        <xdr:cNvSpPr>
          <a:spLocks/>
        </xdr:cNvSpPr>
      </xdr:nvSpPr>
      <xdr:spPr>
        <a:xfrm>
          <a:off x="11439525" y="819150"/>
          <a:ext cx="5048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12</xdr:row>
      <xdr:rowOff>9525</xdr:rowOff>
    </xdr:from>
    <xdr:to>
      <xdr:col>14</xdr:col>
      <xdr:colOff>352425</xdr:colOff>
      <xdr:row>16</xdr:row>
      <xdr:rowOff>76200</xdr:rowOff>
    </xdr:to>
    <xdr:sp>
      <xdr:nvSpPr>
        <xdr:cNvPr id="6" name="Line 8"/>
        <xdr:cNvSpPr>
          <a:spLocks/>
        </xdr:cNvSpPr>
      </xdr:nvSpPr>
      <xdr:spPr>
        <a:xfrm flipV="1">
          <a:off x="10201275" y="1990725"/>
          <a:ext cx="638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12</xdr:row>
      <xdr:rowOff>9525</xdr:rowOff>
    </xdr:from>
    <xdr:to>
      <xdr:col>15</xdr:col>
      <xdr:colOff>161925</xdr:colOff>
      <xdr:row>16</xdr:row>
      <xdr:rowOff>66675</xdr:rowOff>
    </xdr:to>
    <xdr:sp>
      <xdr:nvSpPr>
        <xdr:cNvPr id="7" name="Line 9"/>
        <xdr:cNvSpPr>
          <a:spLocks/>
        </xdr:cNvSpPr>
      </xdr:nvSpPr>
      <xdr:spPr>
        <a:xfrm>
          <a:off x="10829925" y="1990725"/>
          <a:ext cx="5810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12</xdr:row>
      <xdr:rowOff>57150</xdr:rowOff>
    </xdr:from>
    <xdr:to>
      <xdr:col>15</xdr:col>
      <xdr:colOff>695325</xdr:colOff>
      <xdr:row>16</xdr:row>
      <xdr:rowOff>95250</xdr:rowOff>
    </xdr:to>
    <xdr:sp>
      <xdr:nvSpPr>
        <xdr:cNvPr id="8" name="Line 10"/>
        <xdr:cNvSpPr>
          <a:spLocks/>
        </xdr:cNvSpPr>
      </xdr:nvSpPr>
      <xdr:spPr>
        <a:xfrm flipV="1">
          <a:off x="11410950" y="2038350"/>
          <a:ext cx="533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457200</xdr:colOff>
      <xdr:row>10</xdr:row>
      <xdr:rowOff>28575</xdr:rowOff>
    </xdr:from>
    <xdr:to>
      <xdr:col>15</xdr:col>
      <xdr:colOff>676275</xdr:colOff>
      <xdr:row>11</xdr:row>
      <xdr:rowOff>19050</xdr:rowOff>
    </xdr:to>
    <xdr:sp>
      <xdr:nvSpPr>
        <xdr:cNvPr id="9" name="AutoShape 11"/>
        <xdr:cNvSpPr>
          <a:spLocks/>
        </xdr:cNvSpPr>
      </xdr:nvSpPr>
      <xdr:spPr>
        <a:xfrm>
          <a:off x="11706225" y="1685925"/>
          <a:ext cx="2190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spc="50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Arial"/>
              <a:cs typeface="Arial"/>
            </a:rPr>
            <a:t>R1L</a:t>
          </a:r>
        </a:p>
      </xdr:txBody>
    </xdr:sp>
    <xdr:clientData/>
  </xdr:twoCellAnchor>
  <xdr:twoCellAnchor>
    <xdr:from>
      <xdr:col>16</xdr:col>
      <xdr:colOff>276225</xdr:colOff>
      <xdr:row>10</xdr:row>
      <xdr:rowOff>66675</xdr:rowOff>
    </xdr:from>
    <xdr:to>
      <xdr:col>16</xdr:col>
      <xdr:colOff>371475</xdr:colOff>
      <xdr:row>11</xdr:row>
      <xdr:rowOff>85725</xdr:rowOff>
    </xdr:to>
    <xdr:sp>
      <xdr:nvSpPr>
        <xdr:cNvPr id="10" name="Line 12"/>
        <xdr:cNvSpPr>
          <a:spLocks/>
        </xdr:cNvSpPr>
      </xdr:nvSpPr>
      <xdr:spPr>
        <a:xfrm flipV="1">
          <a:off x="12287250" y="1724025"/>
          <a:ext cx="95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64"/>
  <sheetViews>
    <sheetView workbookViewId="0" topLeftCell="A1">
      <selection activeCell="C53" sqref="C53"/>
    </sheetView>
  </sheetViews>
  <sheetFormatPr defaultColWidth="11.421875" defaultRowHeight="12.75"/>
  <cols>
    <col min="1" max="1" width="18.57421875" style="0" customWidth="1"/>
    <col min="2" max="2" width="10.00390625" style="0" customWidth="1"/>
    <col min="4" max="4" width="7.140625" style="0" customWidth="1"/>
    <col min="5" max="5" width="7.140625" style="12" customWidth="1"/>
    <col min="6" max="6" width="11.57421875" style="0" customWidth="1"/>
    <col min="7" max="7" width="5.28125" style="0" customWidth="1"/>
    <col min="8" max="8" width="13.140625" style="0" customWidth="1"/>
    <col min="9" max="9" width="14.8515625" style="0" customWidth="1"/>
  </cols>
  <sheetData>
    <row r="1" ht="15.75">
      <c r="A1" s="22" t="s">
        <v>68</v>
      </c>
    </row>
    <row r="2" spans="2:4" ht="12.75">
      <c r="B2" t="s">
        <v>52</v>
      </c>
      <c r="D2" s="15"/>
    </row>
    <row r="3" ht="12.75"/>
    <row r="4" spans="2:4" ht="12.75">
      <c r="B4" t="s">
        <v>0</v>
      </c>
      <c r="C4" s="1">
        <v>1.257E-06</v>
      </c>
      <c r="D4" t="s">
        <v>1</v>
      </c>
    </row>
    <row r="5" spans="1:6" ht="12.75">
      <c r="A5" t="s">
        <v>33</v>
      </c>
      <c r="B5" t="s">
        <v>11</v>
      </c>
      <c r="C5" s="16">
        <v>60</v>
      </c>
      <c r="D5" t="s">
        <v>10</v>
      </c>
      <c r="E5" s="26" t="s">
        <v>84</v>
      </c>
      <c r="F5" s="26"/>
    </row>
    <row r="6" spans="3:4" ht="12.75">
      <c r="C6" s="3">
        <f>C5/1000</f>
        <v>0.06</v>
      </c>
      <c r="D6" t="s">
        <v>5</v>
      </c>
    </row>
    <row r="7" spans="4:9" ht="12.75">
      <c r="D7" s="4"/>
      <c r="E7" s="13" t="s">
        <v>6</v>
      </c>
      <c r="F7" s="13" t="s">
        <v>64</v>
      </c>
      <c r="G7" s="4"/>
      <c r="H7" s="4" t="s">
        <v>39</v>
      </c>
      <c r="I7" s="4" t="s">
        <v>16</v>
      </c>
    </row>
    <row r="8" spans="2:8" ht="12.75">
      <c r="B8" s="7" t="s">
        <v>32</v>
      </c>
      <c r="H8" t="s">
        <v>29</v>
      </c>
    </row>
    <row r="9" spans="1:9" ht="12.75">
      <c r="A9" t="s">
        <v>47</v>
      </c>
      <c r="B9" t="s">
        <v>4</v>
      </c>
      <c r="C9" s="15">
        <v>950</v>
      </c>
      <c r="D9" t="s">
        <v>30</v>
      </c>
      <c r="I9" t="s">
        <v>51</v>
      </c>
    </row>
    <row r="10" spans="1:4" ht="12.75">
      <c r="A10" t="s">
        <v>70</v>
      </c>
      <c r="B10" t="s">
        <v>8</v>
      </c>
      <c r="C10" s="10">
        <v>20</v>
      </c>
      <c r="D10" t="s">
        <v>10</v>
      </c>
    </row>
    <row r="11" spans="3:4" ht="12.75">
      <c r="C11">
        <f>C10/1000</f>
        <v>0.02</v>
      </c>
      <c r="D11" t="s">
        <v>5</v>
      </c>
    </row>
    <row r="12" spans="1:4" ht="12.75">
      <c r="A12" t="s">
        <v>34</v>
      </c>
      <c r="B12" t="s">
        <v>35</v>
      </c>
      <c r="C12" s="15">
        <v>1.28</v>
      </c>
      <c r="D12" t="s">
        <v>37</v>
      </c>
    </row>
    <row r="13" spans="2:3" ht="12.75">
      <c r="B13" s="10" t="s">
        <v>15</v>
      </c>
      <c r="C13" s="11">
        <f>C12/(C9*1000)/C4</f>
        <v>1.0718921408533266</v>
      </c>
    </row>
    <row r="14" spans="1:9" ht="12.75">
      <c r="A14" t="s">
        <v>53</v>
      </c>
      <c r="B14" t="s">
        <v>54</v>
      </c>
      <c r="C14" s="15">
        <v>15</v>
      </c>
      <c r="D14" t="s">
        <v>10</v>
      </c>
      <c r="I14" t="s">
        <v>71</v>
      </c>
    </row>
    <row r="15" spans="3:4" ht="12.75">
      <c r="C15">
        <f>C14/1000</f>
        <v>0.015</v>
      </c>
      <c r="D15" t="s">
        <v>5</v>
      </c>
    </row>
    <row r="16" spans="1:9" ht="12.75">
      <c r="A16" t="s">
        <v>21</v>
      </c>
      <c r="B16" t="s">
        <v>31</v>
      </c>
      <c r="C16">
        <f>C15*C6</f>
        <v>0.0009</v>
      </c>
      <c r="D16" t="s">
        <v>14</v>
      </c>
      <c r="H16" s="19">
        <f>F$61/C16</f>
        <v>0.8502091039480636</v>
      </c>
      <c r="I16" t="s">
        <v>50</v>
      </c>
    </row>
    <row r="17" spans="1:8" ht="12.75">
      <c r="A17" s="4" t="s">
        <v>41</v>
      </c>
      <c r="B17" s="4" t="s">
        <v>2</v>
      </c>
      <c r="C17" s="2">
        <f>C9*1000*C11</f>
        <v>19000</v>
      </c>
      <c r="D17" t="s">
        <v>3</v>
      </c>
      <c r="E17" s="17">
        <v>4</v>
      </c>
      <c r="F17" s="5">
        <f>C17*E17</f>
        <v>76000</v>
      </c>
      <c r="G17" t="s">
        <v>3</v>
      </c>
      <c r="H17" s="3"/>
    </row>
    <row r="18" spans="2:8" ht="12.75">
      <c r="B18" s="4"/>
      <c r="C18" s="2"/>
      <c r="E18" s="20"/>
      <c r="F18" s="5"/>
      <c r="H18" s="3"/>
    </row>
    <row r="19" spans="1:9" ht="12.75">
      <c r="A19" t="s">
        <v>43</v>
      </c>
      <c r="B19" t="s">
        <v>44</v>
      </c>
      <c r="C19" s="1">
        <f>C17-(C30*F61)</f>
        <v>6379.70861327093</v>
      </c>
      <c r="D19" t="s">
        <v>3</v>
      </c>
      <c r="E19" s="12">
        <f>E17</f>
        <v>4</v>
      </c>
      <c r="F19" s="1">
        <f>C19*E19</f>
        <v>25518.83445308372</v>
      </c>
      <c r="G19" t="s">
        <v>3</v>
      </c>
      <c r="H19" s="3"/>
      <c r="I19" t="s">
        <v>50</v>
      </c>
    </row>
    <row r="20" spans="1:9" ht="12.75">
      <c r="A20" s="4" t="s">
        <v>48</v>
      </c>
      <c r="B20" s="4" t="s">
        <v>49</v>
      </c>
      <c r="C20" s="18">
        <f>C19/C11/1000</f>
        <v>318.9854306635465</v>
      </c>
      <c r="D20" t="s">
        <v>30</v>
      </c>
      <c r="H20" s="3"/>
      <c r="I20" t="s">
        <v>50</v>
      </c>
    </row>
    <row r="21" spans="6:8" ht="12.75">
      <c r="F21" s="2"/>
      <c r="H21" s="3"/>
    </row>
    <row r="22" spans="2:8" ht="12.75">
      <c r="B22" s="7" t="s">
        <v>7</v>
      </c>
      <c r="H22" s="3"/>
    </row>
    <row r="23" spans="2:8" ht="12.75">
      <c r="B23" s="4" t="s">
        <v>42</v>
      </c>
      <c r="C23" s="8" t="s">
        <v>38</v>
      </c>
      <c r="H23" s="3"/>
    </row>
    <row r="24" spans="1:8" ht="12.75">
      <c r="A24" t="s">
        <v>20</v>
      </c>
      <c r="B24" t="s">
        <v>8</v>
      </c>
      <c r="C24">
        <f>C10</f>
        <v>20</v>
      </c>
      <c r="D24" t="s">
        <v>10</v>
      </c>
      <c r="H24" s="3"/>
    </row>
    <row r="25" spans="3:8" ht="12.75">
      <c r="C25">
        <f>C24/1000</f>
        <v>0.02</v>
      </c>
      <c r="D25" t="s">
        <v>5</v>
      </c>
      <c r="H25" s="3"/>
    </row>
    <row r="26" spans="1:9" ht="12.75">
      <c r="A26" t="s">
        <v>53</v>
      </c>
      <c r="B26" t="s">
        <v>54</v>
      </c>
      <c r="C26" s="21">
        <v>15</v>
      </c>
      <c r="D26" t="s">
        <v>10</v>
      </c>
      <c r="H26" s="3"/>
      <c r="I26" t="s">
        <v>55</v>
      </c>
    </row>
    <row r="27" spans="3:8" ht="12.75">
      <c r="C27">
        <f>C26/1000</f>
        <v>0.015</v>
      </c>
      <c r="D27" t="s">
        <v>5</v>
      </c>
      <c r="H27" s="3"/>
    </row>
    <row r="28" spans="1:8" ht="12.75">
      <c r="A28" t="s">
        <v>21</v>
      </c>
      <c r="B28" t="s">
        <v>57</v>
      </c>
      <c r="C28" s="1">
        <f>C$6*C27</f>
        <v>0.0009</v>
      </c>
      <c r="D28" t="s">
        <v>14</v>
      </c>
      <c r="H28" s="3">
        <f>F$61/C28</f>
        <v>0.8502091039480636</v>
      </c>
    </row>
    <row r="29" spans="2:8" ht="12.75">
      <c r="B29" t="s">
        <v>15</v>
      </c>
      <c r="C29" s="9">
        <f>C13</f>
        <v>1.0718921408533266</v>
      </c>
      <c r="H29" s="3"/>
    </row>
    <row r="30" spans="2:8" ht="12.75">
      <c r="B30" t="s">
        <v>18</v>
      </c>
      <c r="C30" s="1">
        <f>C25/C$4/C29/C28</f>
        <v>16493055.555555558</v>
      </c>
      <c r="D30" t="s">
        <v>17</v>
      </c>
      <c r="E30" s="17">
        <v>4</v>
      </c>
      <c r="F30" s="1">
        <f>C30*E30</f>
        <v>65972222.22222223</v>
      </c>
      <c r="G30" t="s">
        <v>17</v>
      </c>
      <c r="H30" s="3"/>
    </row>
    <row r="31" spans="2:8" ht="12.75">
      <c r="B31" s="7"/>
      <c r="H31" s="3"/>
    </row>
    <row r="32" spans="2:8" ht="12.75">
      <c r="B32" s="4" t="s">
        <v>12</v>
      </c>
      <c r="C32" s="8" t="s">
        <v>36</v>
      </c>
      <c r="H32" s="3"/>
    </row>
    <row r="33" spans="1:9" ht="12.75">
      <c r="A33" t="s">
        <v>59</v>
      </c>
      <c r="B33" t="s">
        <v>60</v>
      </c>
      <c r="C33" s="15">
        <v>40</v>
      </c>
      <c r="D33" t="s">
        <v>10</v>
      </c>
      <c r="H33" s="3"/>
      <c r="I33" t="s">
        <v>61</v>
      </c>
    </row>
    <row r="34" spans="1:8" ht="12.75">
      <c r="A34" t="s">
        <v>20</v>
      </c>
      <c r="B34" t="s">
        <v>9</v>
      </c>
      <c r="C34">
        <f>C33+C36</f>
        <v>52</v>
      </c>
      <c r="H34" s="3"/>
    </row>
    <row r="35" spans="3:8" ht="12.75">
      <c r="C35">
        <f>C34/1000</f>
        <v>0.052</v>
      </c>
      <c r="D35" t="s">
        <v>5</v>
      </c>
      <c r="H35" s="3"/>
    </row>
    <row r="36" spans="1:8" ht="12.75">
      <c r="A36" t="s">
        <v>58</v>
      </c>
      <c r="B36" t="s">
        <v>56</v>
      </c>
      <c r="C36" s="23">
        <v>12</v>
      </c>
      <c r="D36" t="s">
        <v>10</v>
      </c>
      <c r="H36" s="3"/>
    </row>
    <row r="37" spans="3:8" ht="12.75">
      <c r="C37">
        <f>C36/1000</f>
        <v>0.012</v>
      </c>
      <c r="D37" t="s">
        <v>5</v>
      </c>
      <c r="H37" s="3"/>
    </row>
    <row r="38" spans="1:8" ht="12.75">
      <c r="A38" t="s">
        <v>21</v>
      </c>
      <c r="B38" t="s">
        <v>13</v>
      </c>
      <c r="C38" s="1">
        <f>C$6*C37</f>
        <v>0.0007199999999999999</v>
      </c>
      <c r="D38" t="s">
        <v>14</v>
      </c>
      <c r="H38" s="3">
        <f>F$61/C38</f>
        <v>1.0627613799350795</v>
      </c>
    </row>
    <row r="39" spans="2:9" ht="12.75">
      <c r="B39" t="s">
        <v>15</v>
      </c>
      <c r="C39" s="23">
        <v>100</v>
      </c>
      <c r="H39" s="3"/>
      <c r="I39" t="s">
        <v>62</v>
      </c>
    </row>
    <row r="40" spans="2:8" ht="12.75">
      <c r="B40" t="s">
        <v>18</v>
      </c>
      <c r="C40" s="1">
        <f>C35/C$4/C39/C38</f>
        <v>574560.2404313622</v>
      </c>
      <c r="D40" t="s">
        <v>17</v>
      </c>
      <c r="E40" s="17">
        <v>2</v>
      </c>
      <c r="F40" s="1">
        <f>C40*E40</f>
        <v>1149120.4808627244</v>
      </c>
      <c r="G40" t="s">
        <v>17</v>
      </c>
      <c r="H40" s="3"/>
    </row>
    <row r="41" ht="12.75">
      <c r="H41" s="3"/>
    </row>
    <row r="42" spans="2:8" ht="12.75">
      <c r="B42" s="4" t="s">
        <v>19</v>
      </c>
      <c r="C42" s="4" t="s">
        <v>25</v>
      </c>
      <c r="H42" s="3"/>
    </row>
    <row r="43" spans="1:8" ht="12.75">
      <c r="A43" t="s">
        <v>20</v>
      </c>
      <c r="B43" t="s">
        <v>9</v>
      </c>
      <c r="C43" s="15">
        <v>1.5</v>
      </c>
      <c r="D43" t="s">
        <v>10</v>
      </c>
      <c r="H43" s="3"/>
    </row>
    <row r="44" spans="3:8" ht="12.75">
      <c r="C44">
        <f>C43/1000</f>
        <v>0.0015</v>
      </c>
      <c r="D44" t="s">
        <v>5</v>
      </c>
      <c r="H44" s="3"/>
    </row>
    <row r="45" spans="1:8" ht="12.75">
      <c r="A45" t="s">
        <v>53</v>
      </c>
      <c r="B45" t="s">
        <v>56</v>
      </c>
      <c r="C45" s="15">
        <v>14</v>
      </c>
      <c r="D45" t="s">
        <v>10</v>
      </c>
      <c r="H45" s="3"/>
    </row>
    <row r="46" spans="3:11" ht="12.75">
      <c r="C46">
        <f>C45/1000</f>
        <v>0.014</v>
      </c>
      <c r="D46" t="s">
        <v>5</v>
      </c>
      <c r="H46" s="3"/>
      <c r="K46" s="7" t="s">
        <v>72</v>
      </c>
    </row>
    <row r="47" spans="1:8" ht="12.75">
      <c r="A47" t="s">
        <v>21</v>
      </c>
      <c r="B47" t="s">
        <v>13</v>
      </c>
      <c r="C47" s="1">
        <f>C$6*C46</f>
        <v>0.00084</v>
      </c>
      <c r="D47" t="s">
        <v>14</v>
      </c>
      <c r="H47" s="3">
        <f>F$61/C47</f>
        <v>0.9109383256586394</v>
      </c>
    </row>
    <row r="48" spans="2:16" ht="12.75">
      <c r="B48" t="s">
        <v>15</v>
      </c>
      <c r="C48">
        <v>1</v>
      </c>
      <c r="H48" s="3"/>
      <c r="I48" t="s">
        <v>23</v>
      </c>
      <c r="K48" s="4" t="s">
        <v>73</v>
      </c>
      <c r="L48" s="4"/>
      <c r="M48" s="4"/>
      <c r="N48" s="4"/>
      <c r="O48" s="4"/>
      <c r="P48" s="4"/>
    </row>
    <row r="49" spans="2:16" ht="12.75">
      <c r="B49" t="s">
        <v>18</v>
      </c>
      <c r="C49" s="1">
        <f>C44/C$4/C48/C47</f>
        <v>1420615.9790885327</v>
      </c>
      <c r="D49" t="s">
        <v>17</v>
      </c>
      <c r="E49" s="17">
        <v>4</v>
      </c>
      <c r="F49" s="1">
        <f>C49*E49</f>
        <v>5682463.916354131</v>
      </c>
      <c r="G49" t="s">
        <v>17</v>
      </c>
      <c r="H49" s="3"/>
      <c r="K49" s="4"/>
      <c r="L49" s="4"/>
      <c r="M49" s="4"/>
      <c r="N49" s="4"/>
      <c r="O49" s="4"/>
      <c r="P49" s="4"/>
    </row>
    <row r="50" spans="8:16" ht="12.75">
      <c r="H50" s="3"/>
      <c r="K50" s="4" t="s">
        <v>77</v>
      </c>
      <c r="L50" s="4"/>
      <c r="M50" s="4"/>
      <c r="N50" s="4"/>
      <c r="O50" s="4"/>
      <c r="P50" s="4"/>
    </row>
    <row r="51" spans="2:16" ht="12.75">
      <c r="B51" s="4" t="s">
        <v>22</v>
      </c>
      <c r="C51" s="4" t="s">
        <v>24</v>
      </c>
      <c r="H51" s="3"/>
      <c r="K51" s="4"/>
      <c r="L51" s="4"/>
      <c r="M51" s="4"/>
      <c r="N51" s="4"/>
      <c r="O51" s="4"/>
      <c r="P51" s="4"/>
    </row>
    <row r="52" spans="1:16" ht="12.75">
      <c r="A52" t="s">
        <v>20</v>
      </c>
      <c r="B52" t="s">
        <v>9</v>
      </c>
      <c r="C52" s="15">
        <v>14</v>
      </c>
      <c r="D52" t="s">
        <v>10</v>
      </c>
      <c r="H52" s="3"/>
      <c r="K52" s="4" t="s">
        <v>74</v>
      </c>
      <c r="L52" s="4"/>
      <c r="M52" s="4"/>
      <c r="N52" s="4"/>
      <c r="O52" s="4"/>
      <c r="P52" s="4"/>
    </row>
    <row r="53" spans="3:8" ht="12.75">
      <c r="C53">
        <f>C52/1000</f>
        <v>0.014</v>
      </c>
      <c r="D53" t="s">
        <v>5</v>
      </c>
      <c r="H53" s="3"/>
    </row>
    <row r="54" spans="1:8" ht="12.75">
      <c r="A54" t="s">
        <v>53</v>
      </c>
      <c r="B54" t="s">
        <v>56</v>
      </c>
      <c r="C54" s="15">
        <v>14</v>
      </c>
      <c r="D54" t="s">
        <v>10</v>
      </c>
      <c r="H54" s="3"/>
    </row>
    <row r="55" spans="3:8" ht="12.75">
      <c r="C55">
        <f>C54/1000</f>
        <v>0.014</v>
      </c>
      <c r="D55" t="s">
        <v>5</v>
      </c>
      <c r="H55" s="3"/>
    </row>
    <row r="56" spans="1:8" ht="12.75">
      <c r="A56" t="s">
        <v>21</v>
      </c>
      <c r="B56" t="s">
        <v>13</v>
      </c>
      <c r="C56" s="1">
        <f>C$6*C55</f>
        <v>0.00084</v>
      </c>
      <c r="D56" t="s">
        <v>14</v>
      </c>
      <c r="H56" s="24">
        <f>F$61/C56</f>
        <v>0.9109383256586394</v>
      </c>
    </row>
    <row r="57" spans="2:9" ht="12.75">
      <c r="B57" t="s">
        <v>15</v>
      </c>
      <c r="C57" s="15">
        <v>1</v>
      </c>
      <c r="I57" t="s">
        <v>40</v>
      </c>
    </row>
    <row r="58" spans="2:7" ht="12.75">
      <c r="B58" t="s">
        <v>18</v>
      </c>
      <c r="C58" s="1">
        <f>C53/C$4/C57/C56</f>
        <v>13259082.471492974</v>
      </c>
      <c r="D58" t="s">
        <v>17</v>
      </c>
      <c r="E58" s="17">
        <v>2</v>
      </c>
      <c r="F58" s="1">
        <f>C58*E58</f>
        <v>26518164.94298595</v>
      </c>
      <c r="G58" t="s">
        <v>17</v>
      </c>
    </row>
    <row r="60" spans="2:7" ht="12.75">
      <c r="B60" s="4" t="s">
        <v>26</v>
      </c>
      <c r="C60" s="4"/>
      <c r="D60" s="4"/>
      <c r="E60" s="13"/>
      <c r="F60" s="6">
        <f>SUM(F30:F59)</f>
        <v>99321971.56242505</v>
      </c>
      <c r="G60" t="s">
        <v>17</v>
      </c>
    </row>
    <row r="61" spans="1:9" ht="12.75">
      <c r="A61" s="4" t="s">
        <v>63</v>
      </c>
      <c r="B61" s="4" t="s">
        <v>27</v>
      </c>
      <c r="F61" s="5">
        <f>F17/F60</f>
        <v>0.0007651881935532572</v>
      </c>
      <c r="G61" t="s">
        <v>28</v>
      </c>
      <c r="I61" s="14" t="s">
        <v>67</v>
      </c>
    </row>
    <row r="64" spans="1:6" ht="12.75" hidden="1">
      <c r="A64" t="s">
        <v>45</v>
      </c>
      <c r="B64" t="s">
        <v>46</v>
      </c>
      <c r="F64" s="1">
        <f>F61*SUM(F40:F58)</f>
        <v>25518.834453083713</v>
      </c>
    </row>
  </sheetData>
  <printOptions gridLines="1"/>
  <pageMargins left="0.75" right="0.75" top="1" bottom="1" header="0.4921259845" footer="0.4921259845"/>
  <pageSetup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69"/>
  <sheetViews>
    <sheetView workbookViewId="0" topLeftCell="A1">
      <selection activeCell="I72" sqref="I72"/>
    </sheetView>
  </sheetViews>
  <sheetFormatPr defaultColWidth="11.421875" defaultRowHeight="12.75"/>
  <cols>
    <col min="1" max="1" width="18.57421875" style="0" customWidth="1"/>
    <col min="2" max="2" width="10.00390625" style="0" customWidth="1"/>
    <col min="4" max="4" width="7.140625" style="0" customWidth="1"/>
    <col min="5" max="5" width="7.140625" style="12" customWidth="1"/>
    <col min="6" max="6" width="11.57421875" style="0" customWidth="1"/>
    <col min="7" max="7" width="5.28125" style="0" customWidth="1"/>
    <col min="8" max="8" width="13.140625" style="0" customWidth="1"/>
    <col min="9" max="9" width="14.57421875" style="0" customWidth="1"/>
  </cols>
  <sheetData>
    <row r="1" ht="15.75">
      <c r="A1" s="22" t="s">
        <v>69</v>
      </c>
    </row>
    <row r="2" spans="2:4" ht="12.75">
      <c r="B2" t="s">
        <v>52</v>
      </c>
      <c r="D2" s="15"/>
    </row>
    <row r="3" ht="12.75"/>
    <row r="4" spans="2:4" ht="12.75">
      <c r="B4" t="s">
        <v>0</v>
      </c>
      <c r="C4" s="1">
        <v>1.257E-06</v>
      </c>
      <c r="D4" t="s">
        <v>1</v>
      </c>
    </row>
    <row r="5" spans="1:6" ht="12.75">
      <c r="A5" t="s">
        <v>33</v>
      </c>
      <c r="B5" t="s">
        <v>11</v>
      </c>
      <c r="C5" s="16">
        <v>60</v>
      </c>
      <c r="D5" t="s">
        <v>10</v>
      </c>
      <c r="E5" s="26" t="s">
        <v>84</v>
      </c>
      <c r="F5" s="26"/>
    </row>
    <row r="6" spans="3:4" ht="12.75">
      <c r="C6" s="3">
        <f>C5/1000</f>
        <v>0.06</v>
      </c>
      <c r="D6" t="s">
        <v>5</v>
      </c>
    </row>
    <row r="7" spans="4:9" ht="12.75">
      <c r="D7" s="4"/>
      <c r="E7" s="13" t="s">
        <v>6</v>
      </c>
      <c r="F7" s="13" t="s">
        <v>64</v>
      </c>
      <c r="G7" s="4"/>
      <c r="H7" s="4" t="s">
        <v>39</v>
      </c>
      <c r="I7" s="4" t="s">
        <v>16</v>
      </c>
    </row>
    <row r="8" spans="2:8" ht="12.75">
      <c r="B8" s="7" t="s">
        <v>32</v>
      </c>
      <c r="H8" t="s">
        <v>29</v>
      </c>
    </row>
    <row r="9" spans="1:9" ht="12.75">
      <c r="A9" t="s">
        <v>47</v>
      </c>
      <c r="B9" t="s">
        <v>4</v>
      </c>
      <c r="C9" s="15">
        <v>950</v>
      </c>
      <c r="D9" t="s">
        <v>30</v>
      </c>
      <c r="I9" t="s">
        <v>51</v>
      </c>
    </row>
    <row r="10" spans="1:4" ht="12.75">
      <c r="A10" t="s">
        <v>70</v>
      </c>
      <c r="B10" t="s">
        <v>8</v>
      </c>
      <c r="C10" s="14">
        <v>10</v>
      </c>
      <c r="D10" t="s">
        <v>10</v>
      </c>
    </row>
    <row r="11" spans="3:4" ht="12.75">
      <c r="C11">
        <f>C10/1000</f>
        <v>0.01</v>
      </c>
      <c r="D11" t="s">
        <v>5</v>
      </c>
    </row>
    <row r="12" spans="1:4" ht="12.75">
      <c r="A12" t="s">
        <v>34</v>
      </c>
      <c r="B12" t="s">
        <v>35</v>
      </c>
      <c r="C12" s="15">
        <v>1.28</v>
      </c>
      <c r="D12" t="s">
        <v>37</v>
      </c>
    </row>
    <row r="13" spans="2:3" ht="12.75">
      <c r="B13" s="10" t="s">
        <v>15</v>
      </c>
      <c r="C13" s="11">
        <f>C12/(C9*1000)/C4</f>
        <v>1.0718921408533266</v>
      </c>
    </row>
    <row r="14" spans="1:9" ht="12.75">
      <c r="A14" t="s">
        <v>53</v>
      </c>
      <c r="B14" t="s">
        <v>54</v>
      </c>
      <c r="C14" s="15">
        <v>15</v>
      </c>
      <c r="D14" t="s">
        <v>10</v>
      </c>
      <c r="I14" t="s">
        <v>71</v>
      </c>
    </row>
    <row r="15" spans="3:4" ht="12.75">
      <c r="C15">
        <f>C14/1000</f>
        <v>0.015</v>
      </c>
      <c r="D15" t="s">
        <v>5</v>
      </c>
    </row>
    <row r="16" spans="1:9" ht="12.75">
      <c r="A16" t="s">
        <v>21</v>
      </c>
      <c r="B16" t="s">
        <v>31</v>
      </c>
      <c r="C16">
        <f>C15*C6</f>
        <v>0.0009</v>
      </c>
      <c r="D16" t="s">
        <v>14</v>
      </c>
      <c r="H16" s="19">
        <f>F$61/C16</f>
        <v>0.9971420982735721</v>
      </c>
      <c r="I16" t="s">
        <v>50</v>
      </c>
    </row>
    <row r="17" spans="1:8" ht="12.75">
      <c r="A17" s="4" t="s">
        <v>41</v>
      </c>
      <c r="B17" s="4" t="s">
        <v>2</v>
      </c>
      <c r="C17" s="2">
        <f>C9*1000*C11</f>
        <v>9500</v>
      </c>
      <c r="D17" t="s">
        <v>3</v>
      </c>
      <c r="E17" s="17">
        <v>4</v>
      </c>
      <c r="F17" s="5">
        <f>C17*E17</f>
        <v>38000</v>
      </c>
      <c r="G17" t="s">
        <v>3</v>
      </c>
      <c r="H17" s="3"/>
    </row>
    <row r="18" spans="2:8" ht="12.75">
      <c r="B18" s="4"/>
      <c r="C18" s="2"/>
      <c r="E18" s="20"/>
      <c r="F18" s="5"/>
      <c r="H18" s="3"/>
    </row>
    <row r="19" spans="1:9" ht="12.75">
      <c r="A19" t="s">
        <v>43</v>
      </c>
      <c r="B19" t="s">
        <v>44</v>
      </c>
      <c r="C19" s="1">
        <f>C17-(C30*F61)</f>
        <v>2099.3359893758306</v>
      </c>
      <c r="D19" t="s">
        <v>3</v>
      </c>
      <c r="E19" s="12">
        <f>E17</f>
        <v>4</v>
      </c>
      <c r="F19" s="1">
        <f>C19*E19</f>
        <v>8397.343957503323</v>
      </c>
      <c r="G19" t="s">
        <v>3</v>
      </c>
      <c r="H19" s="3"/>
      <c r="I19" t="s">
        <v>50</v>
      </c>
    </row>
    <row r="20" spans="1:9" ht="12.75">
      <c r="A20" s="4" t="s">
        <v>48</v>
      </c>
      <c r="B20" s="4" t="s">
        <v>49</v>
      </c>
      <c r="C20" s="18">
        <f>C19/C11/1000</f>
        <v>209.93359893758307</v>
      </c>
      <c r="D20" t="s">
        <v>30</v>
      </c>
      <c r="H20" s="3"/>
      <c r="I20" t="s">
        <v>50</v>
      </c>
    </row>
    <row r="21" spans="6:8" ht="12.75">
      <c r="F21" s="2"/>
      <c r="H21" s="3"/>
    </row>
    <row r="22" spans="2:8" ht="12.75">
      <c r="B22" s="7" t="s">
        <v>7</v>
      </c>
      <c r="H22" s="3"/>
    </row>
    <row r="23" spans="2:8" ht="12.75">
      <c r="B23" s="4" t="s">
        <v>42</v>
      </c>
      <c r="C23" s="8" t="s">
        <v>38</v>
      </c>
      <c r="H23" s="3"/>
    </row>
    <row r="24" spans="1:8" ht="12.75">
      <c r="A24" t="s">
        <v>20</v>
      </c>
      <c r="B24" t="s">
        <v>8</v>
      </c>
      <c r="C24">
        <f>C10</f>
        <v>10</v>
      </c>
      <c r="D24" t="s">
        <v>10</v>
      </c>
      <c r="H24" s="3"/>
    </row>
    <row r="25" spans="3:8" ht="12.75">
      <c r="C25">
        <f>C24/1000</f>
        <v>0.01</v>
      </c>
      <c r="D25" t="s">
        <v>5</v>
      </c>
      <c r="H25" s="3"/>
    </row>
    <row r="26" spans="1:9" ht="12.75">
      <c r="A26" t="s">
        <v>53</v>
      </c>
      <c r="B26" t="s">
        <v>54</v>
      </c>
      <c r="C26" s="21">
        <v>15</v>
      </c>
      <c r="D26" t="s">
        <v>10</v>
      </c>
      <c r="H26" s="3"/>
      <c r="I26" t="s">
        <v>55</v>
      </c>
    </row>
    <row r="27" spans="3:8" ht="12.75">
      <c r="C27">
        <f>C26/1000</f>
        <v>0.015</v>
      </c>
      <c r="D27" t="s">
        <v>5</v>
      </c>
      <c r="H27" s="3"/>
    </row>
    <row r="28" spans="1:8" ht="12.75">
      <c r="A28" t="s">
        <v>21</v>
      </c>
      <c r="B28" t="s">
        <v>57</v>
      </c>
      <c r="C28" s="1">
        <f>C$6*C27</f>
        <v>0.0009</v>
      </c>
      <c r="D28" t="s">
        <v>14</v>
      </c>
      <c r="H28" s="3">
        <f>F$61/C28</f>
        <v>0.9971420982735721</v>
      </c>
    </row>
    <row r="29" spans="2:8" ht="12.75">
      <c r="B29" t="s">
        <v>15</v>
      </c>
      <c r="C29" s="9">
        <f>C13</f>
        <v>1.0718921408533266</v>
      </c>
      <c r="H29" s="3"/>
    </row>
    <row r="30" spans="2:8" ht="12.75">
      <c r="B30" t="s">
        <v>18</v>
      </c>
      <c r="C30" s="1">
        <f>C25/C$4/C29/C28</f>
        <v>8246527.777777779</v>
      </c>
      <c r="D30" t="s">
        <v>17</v>
      </c>
      <c r="E30" s="17">
        <v>4</v>
      </c>
      <c r="F30" s="1">
        <f>C30*E30</f>
        <v>32986111.111111116</v>
      </c>
      <c r="G30" t="s">
        <v>17</v>
      </c>
      <c r="H30" s="3"/>
    </row>
    <row r="31" spans="2:8" ht="12.75">
      <c r="B31" s="7"/>
      <c r="H31" s="3"/>
    </row>
    <row r="32" spans="2:8" ht="12.75">
      <c r="B32" s="4" t="s">
        <v>12</v>
      </c>
      <c r="C32" s="8" t="s">
        <v>36</v>
      </c>
      <c r="H32" s="3"/>
    </row>
    <row r="33" spans="1:9" ht="12.75">
      <c r="A33" t="s">
        <v>59</v>
      </c>
      <c r="B33" t="s">
        <v>60</v>
      </c>
      <c r="C33" s="15">
        <v>40</v>
      </c>
      <c r="D33" t="s">
        <v>10</v>
      </c>
      <c r="H33" s="3"/>
      <c r="I33" t="s">
        <v>61</v>
      </c>
    </row>
    <row r="34" spans="1:8" ht="12.75">
      <c r="A34" t="s">
        <v>20</v>
      </c>
      <c r="B34" t="s">
        <v>9</v>
      </c>
      <c r="C34">
        <f>C33+C36</f>
        <v>54</v>
      </c>
      <c r="H34" s="3"/>
    </row>
    <row r="35" spans="3:8" ht="12.75">
      <c r="C35">
        <f>C34/1000</f>
        <v>0.054</v>
      </c>
      <c r="D35" t="s">
        <v>5</v>
      </c>
      <c r="H35" s="3"/>
    </row>
    <row r="36" spans="1:8" ht="12.75">
      <c r="A36" t="s">
        <v>58</v>
      </c>
      <c r="B36" t="s">
        <v>56</v>
      </c>
      <c r="C36" s="23">
        <v>14</v>
      </c>
      <c r="D36" t="s">
        <v>10</v>
      </c>
      <c r="H36" s="3"/>
    </row>
    <row r="37" spans="3:8" ht="12.75">
      <c r="C37">
        <f>C36/1000</f>
        <v>0.014</v>
      </c>
      <c r="D37" t="s">
        <v>5</v>
      </c>
      <c r="H37" s="3"/>
    </row>
    <row r="38" spans="1:8" ht="12.75">
      <c r="A38" t="s">
        <v>21</v>
      </c>
      <c r="B38" t="s">
        <v>13</v>
      </c>
      <c r="C38" s="1">
        <f>C$6*C37</f>
        <v>0.00084</v>
      </c>
      <c r="D38" t="s">
        <v>14</v>
      </c>
      <c r="H38" s="3">
        <f>F$61/C38</f>
        <v>1.0683665338645416</v>
      </c>
    </row>
    <row r="39" spans="2:9" ht="12.75">
      <c r="B39" t="s">
        <v>15</v>
      </c>
      <c r="C39" s="23">
        <v>100</v>
      </c>
      <c r="H39" s="3"/>
      <c r="I39" t="s">
        <v>62</v>
      </c>
    </row>
    <row r="40" spans="2:8" ht="12.75">
      <c r="B40" t="s">
        <v>18</v>
      </c>
      <c r="C40" s="1">
        <f>C35/C$4/C39/C38</f>
        <v>511421.7524718718</v>
      </c>
      <c r="D40" t="s">
        <v>17</v>
      </c>
      <c r="E40" s="17">
        <v>2</v>
      </c>
      <c r="F40" s="1">
        <f>C40*E40</f>
        <v>1022843.5049437436</v>
      </c>
      <c r="G40" t="s">
        <v>17</v>
      </c>
      <c r="H40" s="3"/>
    </row>
    <row r="41" ht="12.75">
      <c r="H41" s="3"/>
    </row>
    <row r="42" spans="2:8" ht="12.75">
      <c r="B42" s="4" t="s">
        <v>19</v>
      </c>
      <c r="C42" s="4" t="s">
        <v>25</v>
      </c>
      <c r="H42" s="3"/>
    </row>
    <row r="43" spans="1:8" ht="12.75">
      <c r="A43" t="s">
        <v>20</v>
      </c>
      <c r="B43" t="s">
        <v>9</v>
      </c>
      <c r="C43" s="15">
        <v>1.5</v>
      </c>
      <c r="D43" t="s">
        <v>10</v>
      </c>
      <c r="H43" s="3"/>
    </row>
    <row r="44" spans="3:8" ht="12.75">
      <c r="C44">
        <f>C43/1000</f>
        <v>0.0015</v>
      </c>
      <c r="D44" t="s">
        <v>5</v>
      </c>
      <c r="H44" s="3"/>
    </row>
    <row r="45" spans="1:8" ht="12.75">
      <c r="A45" t="s">
        <v>53</v>
      </c>
      <c r="B45" t="s">
        <v>56</v>
      </c>
      <c r="C45" s="15">
        <v>14</v>
      </c>
      <c r="D45" t="s">
        <v>10</v>
      </c>
      <c r="H45" s="3"/>
    </row>
    <row r="46" spans="3:11" ht="12.75">
      <c r="C46">
        <f>C45/1000</f>
        <v>0.014</v>
      </c>
      <c r="D46" t="s">
        <v>5</v>
      </c>
      <c r="H46" s="3"/>
      <c r="K46" s="7" t="s">
        <v>72</v>
      </c>
    </row>
    <row r="47" spans="1:8" ht="12.75">
      <c r="A47" t="s">
        <v>21</v>
      </c>
      <c r="B47" t="s">
        <v>13</v>
      </c>
      <c r="C47" s="1">
        <f>C$6*C46</f>
        <v>0.00084</v>
      </c>
      <c r="D47" t="s">
        <v>14</v>
      </c>
      <c r="H47" s="3">
        <f>F$61/C47</f>
        <v>1.0683665338645416</v>
      </c>
    </row>
    <row r="48" spans="2:13" ht="12.75">
      <c r="B48" t="s">
        <v>15</v>
      </c>
      <c r="C48">
        <v>1</v>
      </c>
      <c r="H48" s="3"/>
      <c r="I48" t="s">
        <v>23</v>
      </c>
      <c r="K48" s="4" t="s">
        <v>75</v>
      </c>
      <c r="L48" s="4"/>
      <c r="M48" s="4"/>
    </row>
    <row r="49" spans="2:13" ht="12.75">
      <c r="B49" t="s">
        <v>18</v>
      </c>
      <c r="C49" s="1">
        <f>C44/C$4/C48/C47</f>
        <v>1420615.9790885327</v>
      </c>
      <c r="D49" t="s">
        <v>17</v>
      </c>
      <c r="E49" s="17">
        <v>4</v>
      </c>
      <c r="F49" s="1">
        <f>C49*E49</f>
        <v>5682463.916354131</v>
      </c>
      <c r="G49" t="s">
        <v>17</v>
      </c>
      <c r="H49" s="3"/>
      <c r="K49" s="25" t="s">
        <v>81</v>
      </c>
      <c r="L49" s="4"/>
      <c r="M49" s="4"/>
    </row>
    <row r="50" spans="8:13" ht="12.75">
      <c r="H50" s="3"/>
      <c r="K50" s="4"/>
      <c r="L50" s="4"/>
      <c r="M50" s="4"/>
    </row>
    <row r="51" spans="2:13" ht="12.75">
      <c r="B51" s="4" t="s">
        <v>22</v>
      </c>
      <c r="C51" s="4" t="s">
        <v>24</v>
      </c>
      <c r="H51" s="3"/>
      <c r="K51" s="4" t="s">
        <v>76</v>
      </c>
      <c r="L51" s="4"/>
      <c r="M51" s="4"/>
    </row>
    <row r="52" spans="1:13" ht="12.75">
      <c r="A52" t="s">
        <v>20</v>
      </c>
      <c r="B52" t="s">
        <v>9</v>
      </c>
      <c r="C52" s="15">
        <v>14</v>
      </c>
      <c r="D52" t="s">
        <v>10</v>
      </c>
      <c r="H52" s="3"/>
      <c r="K52" s="4"/>
      <c r="L52" s="4"/>
      <c r="M52" s="4"/>
    </row>
    <row r="53" spans="3:13" ht="12.75">
      <c r="C53">
        <f>C52/1000</f>
        <v>0.014</v>
      </c>
      <c r="D53" t="s">
        <v>5</v>
      </c>
      <c r="H53" s="3"/>
      <c r="K53" s="4" t="s">
        <v>77</v>
      </c>
      <c r="L53" s="4"/>
      <c r="M53" s="4"/>
    </row>
    <row r="54" spans="1:13" ht="12.75">
      <c r="A54" t="s">
        <v>53</v>
      </c>
      <c r="B54" t="s">
        <v>56</v>
      </c>
      <c r="C54" s="15">
        <v>14</v>
      </c>
      <c r="D54" t="s">
        <v>10</v>
      </c>
      <c r="H54" s="3"/>
      <c r="K54" s="4"/>
      <c r="L54" s="4"/>
      <c r="M54" s="4"/>
    </row>
    <row r="55" spans="3:13" ht="12.75">
      <c r="C55">
        <f>C54/1000</f>
        <v>0.014</v>
      </c>
      <c r="D55" t="s">
        <v>5</v>
      </c>
      <c r="H55" s="3"/>
      <c r="K55" s="4" t="s">
        <v>79</v>
      </c>
      <c r="L55" s="4"/>
      <c r="M55" s="4"/>
    </row>
    <row r="56" spans="1:8" ht="12.75">
      <c r="A56" t="s">
        <v>21</v>
      </c>
      <c r="B56" t="s">
        <v>13</v>
      </c>
      <c r="C56" s="1">
        <f>C$6*C55</f>
        <v>0.00084</v>
      </c>
      <c r="D56" t="s">
        <v>14</v>
      </c>
      <c r="H56" s="24">
        <f>F$61/C56</f>
        <v>1.0683665338645416</v>
      </c>
    </row>
    <row r="57" spans="2:9" ht="12.75">
      <c r="B57" t="s">
        <v>15</v>
      </c>
      <c r="C57" s="23">
        <v>10</v>
      </c>
      <c r="I57" t="s">
        <v>65</v>
      </c>
    </row>
    <row r="58" spans="2:7" ht="12.75">
      <c r="B58" t="s">
        <v>18</v>
      </c>
      <c r="C58" s="1">
        <f>C53/C$4/C57/C56</f>
        <v>1325908.2471492975</v>
      </c>
      <c r="D58" t="s">
        <v>17</v>
      </c>
      <c r="E58" s="17">
        <v>2</v>
      </c>
      <c r="F58" s="1">
        <f>C58*E58</f>
        <v>2651816.494298595</v>
      </c>
      <c r="G58" t="s">
        <v>17</v>
      </c>
    </row>
    <row r="60" spans="2:7" ht="12.75">
      <c r="B60" s="4" t="s">
        <v>26</v>
      </c>
      <c r="C60" s="4"/>
      <c r="D60" s="4"/>
      <c r="E60" s="13"/>
      <c r="F60" s="6">
        <f>SUM(F30:F59)</f>
        <v>42343235.02670759</v>
      </c>
      <c r="G60" t="s">
        <v>17</v>
      </c>
    </row>
    <row r="61" spans="1:9" ht="12.75">
      <c r="A61" s="4" t="s">
        <v>63</v>
      </c>
      <c r="B61" s="4" t="s">
        <v>27</v>
      </c>
      <c r="F61" s="5">
        <f>F17/F60</f>
        <v>0.0008974278884462149</v>
      </c>
      <c r="G61" t="s">
        <v>28</v>
      </c>
      <c r="I61" s="14" t="s">
        <v>67</v>
      </c>
    </row>
    <row r="64" spans="1:6" ht="12.75" hidden="1">
      <c r="A64" t="s">
        <v>45</v>
      </c>
      <c r="B64" t="s">
        <v>46</v>
      </c>
      <c r="F64" s="1">
        <f>F61*SUM(F40:F58)</f>
        <v>8397.343957503319</v>
      </c>
    </row>
    <row r="68" ht="15.75">
      <c r="A68" s="22"/>
    </row>
    <row r="69" ht="12.75">
      <c r="A69" s="4"/>
    </row>
  </sheetData>
  <printOptions gridLines="1"/>
  <pageMargins left="0.75" right="0.75" top="1" bottom="1" header="0.4921259845" footer="0.4921259845"/>
  <pageSetup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N79"/>
  <sheetViews>
    <sheetView tabSelected="1" workbookViewId="0" topLeftCell="A25">
      <selection activeCell="C64" sqref="C64"/>
    </sheetView>
  </sheetViews>
  <sheetFormatPr defaultColWidth="11.421875" defaultRowHeight="12.75"/>
  <cols>
    <col min="1" max="1" width="18.57421875" style="0" customWidth="1"/>
    <col min="2" max="2" width="10.00390625" style="0" customWidth="1"/>
    <col min="4" max="4" width="7.140625" style="0" customWidth="1"/>
    <col min="5" max="5" width="7.140625" style="12" customWidth="1"/>
    <col min="6" max="6" width="11.57421875" style="0" customWidth="1"/>
    <col min="7" max="7" width="5.28125" style="0" customWidth="1"/>
    <col min="8" max="8" width="13.140625" style="0" customWidth="1"/>
    <col min="9" max="9" width="15.8515625" style="0" customWidth="1"/>
  </cols>
  <sheetData>
    <row r="1" ht="15.75">
      <c r="A1" s="22" t="s">
        <v>89</v>
      </c>
    </row>
    <row r="2" spans="2:4" ht="12.75">
      <c r="B2" t="s">
        <v>52</v>
      </c>
      <c r="D2" s="15"/>
    </row>
    <row r="3" ht="12.75"/>
    <row r="4" spans="2:4" ht="12.75">
      <c r="B4" t="s">
        <v>0</v>
      </c>
      <c r="C4" s="1">
        <v>1.257E-06</v>
      </c>
      <c r="D4" t="s">
        <v>1</v>
      </c>
    </row>
    <row r="5" spans="1:6" ht="12.75">
      <c r="A5" t="s">
        <v>33</v>
      </c>
      <c r="B5" t="s">
        <v>11</v>
      </c>
      <c r="C5" s="16">
        <v>60</v>
      </c>
      <c r="D5" t="s">
        <v>10</v>
      </c>
      <c r="E5" s="26" t="s">
        <v>84</v>
      </c>
      <c r="F5" s="26"/>
    </row>
    <row r="6" spans="3:4" ht="12.75">
      <c r="C6" s="3">
        <f>C5/1000</f>
        <v>0.06</v>
      </c>
      <c r="D6" t="s">
        <v>5</v>
      </c>
    </row>
    <row r="7" spans="4:9" ht="12.75">
      <c r="D7" s="4"/>
      <c r="E7" s="13" t="s">
        <v>6</v>
      </c>
      <c r="F7" s="13" t="s">
        <v>64</v>
      </c>
      <c r="G7" s="4"/>
      <c r="H7" s="4" t="s">
        <v>39</v>
      </c>
      <c r="I7" s="4" t="s">
        <v>16</v>
      </c>
    </row>
    <row r="8" spans="2:8" ht="12.75">
      <c r="B8" s="7" t="s">
        <v>32</v>
      </c>
      <c r="H8" t="s">
        <v>29</v>
      </c>
    </row>
    <row r="9" spans="1:9" ht="12.75">
      <c r="A9" t="s">
        <v>47</v>
      </c>
      <c r="B9" t="s">
        <v>4</v>
      </c>
      <c r="C9" s="15">
        <v>950</v>
      </c>
      <c r="D9" t="s">
        <v>30</v>
      </c>
      <c r="H9" s="27"/>
      <c r="I9" t="s">
        <v>66</v>
      </c>
    </row>
    <row r="10" spans="1:8" ht="12.75">
      <c r="A10" t="s">
        <v>70</v>
      </c>
      <c r="B10" t="s">
        <v>8</v>
      </c>
      <c r="C10" s="14">
        <v>10</v>
      </c>
      <c r="D10" t="s">
        <v>10</v>
      </c>
      <c r="H10" s="27"/>
    </row>
    <row r="11" spans="3:8" ht="12.75">
      <c r="C11">
        <f>C10/1000</f>
        <v>0.01</v>
      </c>
      <c r="D11" t="s">
        <v>5</v>
      </c>
      <c r="H11" s="27"/>
    </row>
    <row r="12" spans="1:8" ht="12.75">
      <c r="A12" t="s">
        <v>34</v>
      </c>
      <c r="B12" t="s">
        <v>35</v>
      </c>
      <c r="C12" s="15">
        <v>1.28</v>
      </c>
      <c r="D12" t="s">
        <v>37</v>
      </c>
      <c r="H12" s="27"/>
    </row>
    <row r="13" spans="2:8" ht="12.75">
      <c r="B13" s="10" t="s">
        <v>15</v>
      </c>
      <c r="C13" s="11">
        <f>C12/(C9*1000)/C4</f>
        <v>1.0718921408533266</v>
      </c>
      <c r="H13" s="27"/>
    </row>
    <row r="14" spans="1:9" ht="12.75">
      <c r="A14" t="s">
        <v>53</v>
      </c>
      <c r="B14" t="s">
        <v>54</v>
      </c>
      <c r="C14" s="15">
        <v>15</v>
      </c>
      <c r="D14" t="s">
        <v>10</v>
      </c>
      <c r="H14" s="27"/>
      <c r="I14" t="s">
        <v>71</v>
      </c>
    </row>
    <row r="15" spans="3:8" ht="12.75">
      <c r="C15">
        <f>C14/1000</f>
        <v>0.015</v>
      </c>
      <c r="D15" t="s">
        <v>5</v>
      </c>
      <c r="H15" s="27"/>
    </row>
    <row r="16" spans="1:9" ht="12.75">
      <c r="A16" t="s">
        <v>21</v>
      </c>
      <c r="B16" t="s">
        <v>31</v>
      </c>
      <c r="C16">
        <f>C15*C6</f>
        <v>0.0009</v>
      </c>
      <c r="D16" t="s">
        <v>14</v>
      </c>
      <c r="H16" s="28">
        <f>F$71/C16</f>
        <v>0.33899940593588856</v>
      </c>
      <c r="I16" t="s">
        <v>50</v>
      </c>
    </row>
    <row r="17" spans="1:9" ht="12.75">
      <c r="A17" s="4" t="s">
        <v>41</v>
      </c>
      <c r="B17" s="4" t="s">
        <v>2</v>
      </c>
      <c r="C17" s="2">
        <f>C9*1000*C11</f>
        <v>9500</v>
      </c>
      <c r="D17" t="s">
        <v>3</v>
      </c>
      <c r="E17" s="17">
        <v>2</v>
      </c>
      <c r="F17" s="5">
        <f>C17*E17</f>
        <v>19000</v>
      </c>
      <c r="G17" t="s">
        <v>3</v>
      </c>
      <c r="H17" s="27"/>
      <c r="I17" t="s">
        <v>96</v>
      </c>
    </row>
    <row r="18" spans="2:8" ht="12.75">
      <c r="B18" s="4"/>
      <c r="C18" s="2"/>
      <c r="E18" s="20"/>
      <c r="F18" s="5"/>
      <c r="H18" s="27"/>
    </row>
    <row r="19" spans="1:9" ht="12.75">
      <c r="A19" t="s">
        <v>43</v>
      </c>
      <c r="B19" t="s">
        <v>44</v>
      </c>
      <c r="C19" s="1">
        <f>C17-(C30*F71)</f>
        <v>6983.9887840695765</v>
      </c>
      <c r="D19" t="s">
        <v>3</v>
      </c>
      <c r="E19" s="12">
        <f>E17</f>
        <v>2</v>
      </c>
      <c r="F19" s="1">
        <f>C19*E19</f>
        <v>13967.977568139153</v>
      </c>
      <c r="G19" t="s">
        <v>3</v>
      </c>
      <c r="H19" s="27"/>
      <c r="I19" t="s">
        <v>50</v>
      </c>
    </row>
    <row r="20" spans="1:9" ht="12.75">
      <c r="A20" s="4" t="s">
        <v>48</v>
      </c>
      <c r="B20" s="4" t="s">
        <v>49</v>
      </c>
      <c r="C20" s="18">
        <f>C19/C11/1000</f>
        <v>698.3988784069576</v>
      </c>
      <c r="D20" t="s">
        <v>30</v>
      </c>
      <c r="H20" s="27"/>
      <c r="I20" t="s">
        <v>50</v>
      </c>
    </row>
    <row r="21" spans="6:8" ht="12.75">
      <c r="F21" s="2"/>
      <c r="H21" s="27"/>
    </row>
    <row r="22" spans="2:8" ht="12.75">
      <c r="B22" s="7" t="s">
        <v>7</v>
      </c>
      <c r="H22" s="27"/>
    </row>
    <row r="23" spans="2:8" ht="12.75">
      <c r="B23" s="4" t="s">
        <v>42</v>
      </c>
      <c r="C23" s="8" t="s">
        <v>38</v>
      </c>
      <c r="H23" s="27"/>
    </row>
    <row r="24" spans="1:8" ht="12.75">
      <c r="A24" t="s">
        <v>20</v>
      </c>
      <c r="B24" t="s">
        <v>8</v>
      </c>
      <c r="C24">
        <f>C10</f>
        <v>10</v>
      </c>
      <c r="D24" t="s">
        <v>10</v>
      </c>
      <c r="H24" s="27"/>
    </row>
    <row r="25" spans="3:8" ht="12.75">
      <c r="C25">
        <f>C24/1000</f>
        <v>0.01</v>
      </c>
      <c r="D25" t="s">
        <v>5</v>
      </c>
      <c r="H25" s="27"/>
    </row>
    <row r="26" spans="1:9" ht="12.75">
      <c r="A26" t="s">
        <v>53</v>
      </c>
      <c r="B26" t="s">
        <v>54</v>
      </c>
      <c r="C26" s="21">
        <v>15</v>
      </c>
      <c r="D26" t="s">
        <v>10</v>
      </c>
      <c r="H26" s="27"/>
      <c r="I26" t="s">
        <v>55</v>
      </c>
    </row>
    <row r="27" spans="3:8" ht="12.75">
      <c r="C27">
        <f>C26/1000</f>
        <v>0.015</v>
      </c>
      <c r="D27" t="s">
        <v>5</v>
      </c>
      <c r="H27" s="27"/>
    </row>
    <row r="28" spans="1:8" ht="12.75">
      <c r="A28" t="s">
        <v>21</v>
      </c>
      <c r="B28" t="s">
        <v>57</v>
      </c>
      <c r="C28" s="1">
        <f>C$6*C27</f>
        <v>0.0009</v>
      </c>
      <c r="D28" t="s">
        <v>14</v>
      </c>
      <c r="H28" s="27">
        <f>F$71/C28</f>
        <v>0.33899940593588856</v>
      </c>
    </row>
    <row r="29" spans="2:8" ht="12.75">
      <c r="B29" t="s">
        <v>15</v>
      </c>
      <c r="C29" s="9">
        <f>C13</f>
        <v>1.0718921408533266</v>
      </c>
      <c r="H29" s="27"/>
    </row>
    <row r="30" spans="2:8" ht="12.75">
      <c r="B30" t="s">
        <v>18</v>
      </c>
      <c r="C30" s="1">
        <f>C25/C$4/C29/C28</f>
        <v>8246527.777777779</v>
      </c>
      <c r="D30" t="s">
        <v>17</v>
      </c>
      <c r="E30" s="20">
        <f>E17</f>
        <v>2</v>
      </c>
      <c r="F30" s="1">
        <f>C30*E30</f>
        <v>16493055.555555558</v>
      </c>
      <c r="G30" t="s">
        <v>17</v>
      </c>
      <c r="H30" s="27"/>
    </row>
    <row r="31" spans="2:8" ht="12.75">
      <c r="B31" s="7"/>
      <c r="H31" s="27"/>
    </row>
    <row r="32" spans="2:8" ht="12.75">
      <c r="B32" s="4" t="s">
        <v>12</v>
      </c>
      <c r="C32" s="8" t="s">
        <v>36</v>
      </c>
      <c r="H32" s="27"/>
    </row>
    <row r="33" spans="1:9" ht="12.75">
      <c r="A33" t="s">
        <v>59</v>
      </c>
      <c r="B33" t="s">
        <v>60</v>
      </c>
      <c r="C33" s="15">
        <v>40</v>
      </c>
      <c r="D33" t="s">
        <v>10</v>
      </c>
      <c r="H33" s="27"/>
      <c r="I33" t="s">
        <v>61</v>
      </c>
    </row>
    <row r="34" spans="1:8" ht="12.75">
      <c r="A34" t="s">
        <v>20</v>
      </c>
      <c r="B34" t="s">
        <v>9</v>
      </c>
      <c r="C34">
        <f>C33+C36</f>
        <v>54</v>
      </c>
      <c r="H34" s="27"/>
    </row>
    <row r="35" spans="3:8" ht="12.75">
      <c r="C35">
        <f>C34/1000</f>
        <v>0.054</v>
      </c>
      <c r="D35" t="s">
        <v>5</v>
      </c>
      <c r="H35" s="27"/>
    </row>
    <row r="36" spans="1:8" ht="12.75">
      <c r="A36" t="s">
        <v>58</v>
      </c>
      <c r="B36" t="s">
        <v>56</v>
      </c>
      <c r="C36" s="23">
        <v>14</v>
      </c>
      <c r="D36" t="s">
        <v>10</v>
      </c>
      <c r="H36" s="27"/>
    </row>
    <row r="37" spans="3:8" ht="12.75">
      <c r="C37">
        <f>C36/1000</f>
        <v>0.014</v>
      </c>
      <c r="D37" t="s">
        <v>5</v>
      </c>
      <c r="H37" s="27"/>
    </row>
    <row r="38" spans="1:8" ht="12.75">
      <c r="A38" t="s">
        <v>21</v>
      </c>
      <c r="B38" t="s">
        <v>13</v>
      </c>
      <c r="C38" s="1">
        <f>C$6*C37</f>
        <v>0.00084</v>
      </c>
      <c r="D38" t="s">
        <v>14</v>
      </c>
      <c r="H38" s="27">
        <f>F$71/C38</f>
        <v>0.3632136492170235</v>
      </c>
    </row>
    <row r="39" spans="2:9" ht="12.75">
      <c r="B39" t="s">
        <v>15</v>
      </c>
      <c r="C39" s="23">
        <v>100</v>
      </c>
      <c r="H39" s="27"/>
      <c r="I39" t="s">
        <v>62</v>
      </c>
    </row>
    <row r="40" spans="2:8" ht="12.75">
      <c r="B40" t="s">
        <v>18</v>
      </c>
      <c r="C40" s="1">
        <f>C35/C$4/C39/C38</f>
        <v>511421.7524718718</v>
      </c>
      <c r="D40" t="s">
        <v>17</v>
      </c>
      <c r="E40" s="17">
        <v>1</v>
      </c>
      <c r="F40" s="1">
        <f>C40*E40</f>
        <v>511421.7524718718</v>
      </c>
      <c r="G40" t="s">
        <v>17</v>
      </c>
      <c r="H40" s="27"/>
    </row>
    <row r="41" ht="12.75">
      <c r="H41" s="27"/>
    </row>
    <row r="42" spans="2:8" ht="12.75">
      <c r="B42" s="4" t="s">
        <v>19</v>
      </c>
      <c r="C42" s="4" t="s">
        <v>25</v>
      </c>
      <c r="H42" s="27"/>
    </row>
    <row r="43" spans="1:8" ht="12.75">
      <c r="A43" t="s">
        <v>20</v>
      </c>
      <c r="B43" t="s">
        <v>9</v>
      </c>
      <c r="C43" s="15">
        <v>1.5</v>
      </c>
      <c r="D43" t="s">
        <v>10</v>
      </c>
      <c r="H43" s="27"/>
    </row>
    <row r="44" spans="3:8" ht="12.75">
      <c r="C44">
        <f>C43/1000</f>
        <v>0.0015</v>
      </c>
      <c r="D44" t="s">
        <v>5</v>
      </c>
      <c r="H44" s="27"/>
    </row>
    <row r="45" spans="1:8" ht="12.75">
      <c r="A45" t="s">
        <v>53</v>
      </c>
      <c r="B45" t="s">
        <v>56</v>
      </c>
      <c r="C45" s="15">
        <v>14</v>
      </c>
      <c r="D45" t="s">
        <v>10</v>
      </c>
      <c r="H45" s="27"/>
    </row>
    <row r="46" spans="3:11" ht="12.75">
      <c r="C46">
        <f>C45/1000</f>
        <v>0.014</v>
      </c>
      <c r="D46" t="s">
        <v>5</v>
      </c>
      <c r="H46" s="27"/>
      <c r="K46" s="7" t="s">
        <v>72</v>
      </c>
    </row>
    <row r="47" spans="1:8" ht="12.75">
      <c r="A47" t="s">
        <v>21</v>
      </c>
      <c r="B47" t="s">
        <v>13</v>
      </c>
      <c r="C47" s="1">
        <f>C$6*C46</f>
        <v>0.00084</v>
      </c>
      <c r="D47" t="s">
        <v>14</v>
      </c>
      <c r="H47" s="29">
        <f>F$71/C47</f>
        <v>0.3632136492170235</v>
      </c>
    </row>
    <row r="48" spans="2:14" ht="12.75">
      <c r="B48" t="s">
        <v>15</v>
      </c>
      <c r="C48">
        <v>1</v>
      </c>
      <c r="H48" s="27"/>
      <c r="I48" t="s">
        <v>23</v>
      </c>
      <c r="K48" s="4"/>
      <c r="L48" s="4"/>
      <c r="M48" s="4"/>
      <c r="N48" s="4"/>
    </row>
    <row r="49" spans="2:14" ht="12.75">
      <c r="B49" t="s">
        <v>18</v>
      </c>
      <c r="C49" s="1">
        <f>C44/C$4/C48/C47</f>
        <v>1420615.9790885327</v>
      </c>
      <c r="D49" t="s">
        <v>17</v>
      </c>
      <c r="E49" s="17">
        <v>2</v>
      </c>
      <c r="F49" s="1">
        <f>C49*E49</f>
        <v>2841231.9581770655</v>
      </c>
      <c r="G49" t="s">
        <v>17</v>
      </c>
      <c r="H49" s="27"/>
      <c r="K49" s="25"/>
      <c r="L49" s="4"/>
      <c r="M49" s="4"/>
      <c r="N49" s="4"/>
    </row>
    <row r="50" spans="8:14" ht="12.75">
      <c r="H50" s="27"/>
      <c r="K50" s="4"/>
      <c r="L50" s="4"/>
      <c r="M50" s="4"/>
      <c r="N50" s="4"/>
    </row>
    <row r="51" spans="2:14" ht="12.75">
      <c r="B51" s="4" t="s">
        <v>22</v>
      </c>
      <c r="C51" s="4" t="s">
        <v>24</v>
      </c>
      <c r="H51" s="27"/>
      <c r="K51" s="4"/>
      <c r="L51" s="4"/>
      <c r="M51" s="4"/>
      <c r="N51" s="4"/>
    </row>
    <row r="52" spans="1:14" ht="12.75">
      <c r="A52" t="s">
        <v>20</v>
      </c>
      <c r="B52" t="s">
        <v>9</v>
      </c>
      <c r="C52" s="23">
        <v>14</v>
      </c>
      <c r="D52" t="s">
        <v>10</v>
      </c>
      <c r="H52" s="27"/>
      <c r="K52" s="4"/>
      <c r="L52" s="4"/>
      <c r="M52" s="4"/>
      <c r="N52" s="4"/>
    </row>
    <row r="53" spans="3:14" ht="12.75">
      <c r="C53">
        <f>C52/1000</f>
        <v>0.014</v>
      </c>
      <c r="D53" t="s">
        <v>5</v>
      </c>
      <c r="H53" s="27"/>
      <c r="K53" s="4"/>
      <c r="L53" s="4"/>
      <c r="M53" s="4"/>
      <c r="N53" s="4"/>
    </row>
    <row r="54" spans="1:14" ht="12.75">
      <c r="A54" t="s">
        <v>53</v>
      </c>
      <c r="B54" t="s">
        <v>56</v>
      </c>
      <c r="C54" s="15">
        <v>14</v>
      </c>
      <c r="D54" t="s">
        <v>10</v>
      </c>
      <c r="H54" s="27"/>
      <c r="K54" s="4"/>
      <c r="L54" s="4"/>
      <c r="M54" s="4"/>
      <c r="N54" s="4"/>
    </row>
    <row r="55" spans="3:14" ht="12.75">
      <c r="C55">
        <f>C54/1000</f>
        <v>0.014</v>
      </c>
      <c r="D55" t="s">
        <v>5</v>
      </c>
      <c r="H55" s="27"/>
      <c r="K55" s="4"/>
      <c r="L55" s="4"/>
      <c r="M55" s="4"/>
      <c r="N55" s="4"/>
    </row>
    <row r="56" spans="1:14" ht="12.75">
      <c r="A56" t="s">
        <v>21</v>
      </c>
      <c r="B56" t="s">
        <v>13</v>
      </c>
      <c r="C56" s="1">
        <f>C$6*C55</f>
        <v>0.00084</v>
      </c>
      <c r="D56" t="s">
        <v>14</v>
      </c>
      <c r="H56" s="30">
        <f>F$71/C56</f>
        <v>0.3632136492170235</v>
      </c>
      <c r="L56" s="4"/>
      <c r="M56" s="4"/>
      <c r="N56" s="4"/>
    </row>
    <row r="57" spans="2:14" ht="12.75">
      <c r="B57" t="s">
        <v>15</v>
      </c>
      <c r="C57" s="23">
        <v>10</v>
      </c>
      <c r="H57" s="27"/>
      <c r="I57" t="s">
        <v>65</v>
      </c>
      <c r="K57" s="4"/>
      <c r="L57" s="4"/>
      <c r="M57" s="4"/>
      <c r="N57" s="4"/>
    </row>
    <row r="58" spans="2:14" ht="12.75">
      <c r="B58" t="s">
        <v>18</v>
      </c>
      <c r="C58" s="1">
        <f>C53/C$4/C57/C56</f>
        <v>1325908.2471492975</v>
      </c>
      <c r="D58" t="s">
        <v>17</v>
      </c>
      <c r="E58" s="17">
        <v>2</v>
      </c>
      <c r="F58" s="1">
        <f>C58*E58</f>
        <v>2651816.494298595</v>
      </c>
      <c r="G58" t="s">
        <v>17</v>
      </c>
      <c r="H58" s="27"/>
      <c r="K58" s="4"/>
      <c r="L58" s="4"/>
      <c r="M58" s="4"/>
      <c r="N58" s="4"/>
    </row>
    <row r="59" spans="5:8" ht="12.75">
      <c r="E59" s="20"/>
      <c r="H59" s="27"/>
    </row>
    <row r="60" spans="2:9" ht="12.75">
      <c r="B60" s="4" t="s">
        <v>100</v>
      </c>
      <c r="C60" s="8" t="s">
        <v>86</v>
      </c>
      <c r="H60" s="27"/>
      <c r="I60" t="s">
        <v>95</v>
      </c>
    </row>
    <row r="61" spans="1:8" ht="12.75">
      <c r="A61" t="s">
        <v>59</v>
      </c>
      <c r="B61" t="s">
        <v>60</v>
      </c>
      <c r="C61" s="32">
        <f>C33</f>
        <v>40</v>
      </c>
      <c r="D61" t="s">
        <v>10</v>
      </c>
      <c r="H61" s="27"/>
    </row>
    <row r="62" spans="1:8" ht="12.75">
      <c r="A62" t="s">
        <v>20</v>
      </c>
      <c r="B62" t="s">
        <v>9</v>
      </c>
      <c r="C62">
        <f>C61+C64</f>
        <v>60</v>
      </c>
      <c r="H62" s="27"/>
    </row>
    <row r="63" spans="3:8" ht="12.75">
      <c r="C63">
        <f>C62/1000</f>
        <v>0.06</v>
      </c>
      <c r="D63" t="s">
        <v>5</v>
      </c>
      <c r="H63" s="27"/>
    </row>
    <row r="64" spans="1:9" ht="12.75">
      <c r="A64" t="s">
        <v>58</v>
      </c>
      <c r="B64" t="s">
        <v>56</v>
      </c>
      <c r="C64" s="23">
        <v>20</v>
      </c>
      <c r="D64" t="s">
        <v>10</v>
      </c>
      <c r="H64" s="27"/>
      <c r="I64" t="s">
        <v>101</v>
      </c>
    </row>
    <row r="65" spans="3:14" ht="12.75">
      <c r="C65">
        <f>C64/1000</f>
        <v>0.02</v>
      </c>
      <c r="D65" t="s">
        <v>5</v>
      </c>
      <c r="H65" s="27"/>
      <c r="K65" s="4"/>
      <c r="L65" s="4"/>
      <c r="M65" s="4"/>
      <c r="N65" s="4"/>
    </row>
    <row r="66" spans="1:14" ht="12.75">
      <c r="A66" t="s">
        <v>21</v>
      </c>
      <c r="B66" t="s">
        <v>13</v>
      </c>
      <c r="C66" s="1">
        <f>C$6*C65</f>
        <v>0.0012</v>
      </c>
      <c r="D66" t="s">
        <v>14</v>
      </c>
      <c r="H66" s="27">
        <f>F$71/C66</f>
        <v>0.25424955445191644</v>
      </c>
      <c r="K66" s="4"/>
      <c r="L66" s="4"/>
      <c r="M66" s="4"/>
      <c r="N66" s="4"/>
    </row>
    <row r="67" spans="2:14" ht="12.75">
      <c r="B67" t="s">
        <v>15</v>
      </c>
      <c r="C67" s="23">
        <v>1</v>
      </c>
      <c r="H67" s="27"/>
      <c r="I67" t="s">
        <v>23</v>
      </c>
      <c r="K67" s="4"/>
      <c r="L67" s="4"/>
      <c r="M67" s="4"/>
      <c r="N67" s="4"/>
    </row>
    <row r="68" spans="2:14" ht="12.75">
      <c r="B68" t="s">
        <v>18</v>
      </c>
      <c r="C68" s="1">
        <f>C63/C$4/C67/C66</f>
        <v>39777247.41447892</v>
      </c>
      <c r="D68" t="s">
        <v>17</v>
      </c>
      <c r="E68" s="17">
        <v>1</v>
      </c>
      <c r="F68" s="1">
        <f>C68*E68</f>
        <v>39777247.41447892</v>
      </c>
      <c r="G68" t="s">
        <v>17</v>
      </c>
      <c r="H68" s="27"/>
      <c r="K68" s="4"/>
      <c r="L68" s="4"/>
      <c r="M68" s="4"/>
      <c r="N68" s="4"/>
    </row>
    <row r="69" spans="8:11" ht="12.75">
      <c r="H69" s="27"/>
      <c r="K69" s="4"/>
    </row>
    <row r="70" spans="2:8" ht="12.75">
      <c r="B70" s="4" t="s">
        <v>26</v>
      </c>
      <c r="C70" s="4"/>
      <c r="D70" s="4"/>
      <c r="E70" s="13"/>
      <c r="F70" s="6">
        <f>SUM(F30:F69)</f>
        <v>62274773.17498201</v>
      </c>
      <c r="G70" t="s">
        <v>17</v>
      </c>
      <c r="H70" s="27"/>
    </row>
    <row r="71" spans="1:9" ht="12.75">
      <c r="A71" s="4" t="s">
        <v>63</v>
      </c>
      <c r="B71" s="4" t="s">
        <v>27</v>
      </c>
      <c r="F71" s="5">
        <f>F17/F70</f>
        <v>0.0003050994653422997</v>
      </c>
      <c r="G71" t="s">
        <v>28</v>
      </c>
      <c r="H71" s="27"/>
      <c r="I71" s="14" t="s">
        <v>67</v>
      </c>
    </row>
    <row r="72" ht="12.75">
      <c r="H72" s="27"/>
    </row>
    <row r="73" spans="1:9" ht="12.75">
      <c r="A73" t="s">
        <v>45</v>
      </c>
      <c r="B73" t="s">
        <v>46</v>
      </c>
      <c r="F73" s="1">
        <f>F71*SUM(F40:F68)</f>
        <v>13967.977568139153</v>
      </c>
      <c r="H73" s="27"/>
      <c r="I73" t="s">
        <v>87</v>
      </c>
    </row>
    <row r="74" ht="12.75">
      <c r="H74" s="27"/>
    </row>
    <row r="75" ht="12.75">
      <c r="H75" s="27"/>
    </row>
    <row r="76" spans="1:11" ht="12.75">
      <c r="A76" s="4" t="s">
        <v>88</v>
      </c>
      <c r="B76" t="s">
        <v>97</v>
      </c>
      <c r="C76" s="3">
        <f>0.5*POWER(H47,2)/C4*C47</f>
        <v>44.07966992089875</v>
      </c>
      <c r="D76" t="s">
        <v>90</v>
      </c>
      <c r="I76" t="s">
        <v>99</v>
      </c>
      <c r="K76" t="s">
        <v>91</v>
      </c>
    </row>
    <row r="77" spans="1:3" ht="12.75">
      <c r="A77" t="s">
        <v>92</v>
      </c>
      <c r="B77" t="s">
        <v>93</v>
      </c>
      <c r="C77">
        <v>12</v>
      </c>
    </row>
    <row r="79" spans="1:4" ht="12.75">
      <c r="A79" s="4" t="s">
        <v>94</v>
      </c>
      <c r="B79" s="31" t="s">
        <v>98</v>
      </c>
      <c r="C79" s="24">
        <f>C76*C77</f>
        <v>528.956039050785</v>
      </c>
      <c r="D79" t="s">
        <v>90</v>
      </c>
    </row>
  </sheetData>
  <printOptions gridLines="1"/>
  <pageMargins left="0.75" right="0.75" top="1" bottom="1" header="0.4921259845" footer="0.4921259845"/>
  <pageSetup orientation="portrait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M69"/>
  <sheetViews>
    <sheetView workbookViewId="0" topLeftCell="A2">
      <selection activeCell="C10" sqref="C10"/>
    </sheetView>
  </sheetViews>
  <sheetFormatPr defaultColWidth="11.421875" defaultRowHeight="12.75"/>
  <cols>
    <col min="1" max="1" width="18.57421875" style="0" customWidth="1"/>
    <col min="2" max="2" width="10.00390625" style="0" customWidth="1"/>
    <col min="4" max="4" width="7.140625" style="0" customWidth="1"/>
    <col min="5" max="5" width="7.140625" style="12" customWidth="1"/>
    <col min="6" max="6" width="11.57421875" style="0" customWidth="1"/>
    <col min="7" max="7" width="5.28125" style="0" customWidth="1"/>
    <col min="8" max="8" width="13.140625" style="0" customWidth="1"/>
    <col min="9" max="9" width="14.57421875" style="0" customWidth="1"/>
  </cols>
  <sheetData>
    <row r="1" spans="1:4" ht="15.75">
      <c r="A1" s="22" t="s">
        <v>69</v>
      </c>
      <c r="D1" s="22" t="s">
        <v>102</v>
      </c>
    </row>
    <row r="2" spans="2:4" ht="12.75">
      <c r="B2" t="s">
        <v>52</v>
      </c>
      <c r="D2" s="15"/>
    </row>
    <row r="3" ht="12.75"/>
    <row r="4" spans="2:4" ht="12.75">
      <c r="B4" t="s">
        <v>0</v>
      </c>
      <c r="C4" s="1">
        <v>1.257E-06</v>
      </c>
      <c r="D4" t="s">
        <v>1</v>
      </c>
    </row>
    <row r="5" spans="1:6" ht="12.75">
      <c r="A5" t="s">
        <v>33</v>
      </c>
      <c r="B5" t="s">
        <v>11</v>
      </c>
      <c r="C5" s="16">
        <v>60</v>
      </c>
      <c r="D5" t="s">
        <v>10</v>
      </c>
      <c r="E5" s="26" t="s">
        <v>84</v>
      </c>
      <c r="F5" s="26"/>
    </row>
    <row r="6" spans="3:4" ht="12.75">
      <c r="C6" s="3">
        <f>C5/1000</f>
        <v>0.06</v>
      </c>
      <c r="D6" t="s">
        <v>5</v>
      </c>
    </row>
    <row r="7" spans="4:9" ht="12.75">
      <c r="D7" s="4"/>
      <c r="E7" s="13" t="s">
        <v>6</v>
      </c>
      <c r="F7" s="13" t="s">
        <v>64</v>
      </c>
      <c r="G7" s="4"/>
      <c r="H7" s="4" t="s">
        <v>39</v>
      </c>
      <c r="I7" s="4" t="s">
        <v>16</v>
      </c>
    </row>
    <row r="8" spans="2:8" ht="12.75">
      <c r="B8" s="7" t="s">
        <v>32</v>
      </c>
      <c r="H8" t="s">
        <v>29</v>
      </c>
    </row>
    <row r="9" spans="1:9" ht="12.75">
      <c r="A9" t="s">
        <v>47</v>
      </c>
      <c r="B9" t="s">
        <v>4</v>
      </c>
      <c r="C9" s="15">
        <v>950</v>
      </c>
      <c r="D9" t="s">
        <v>30</v>
      </c>
      <c r="I9" t="s">
        <v>51</v>
      </c>
    </row>
    <row r="10" spans="1:4" ht="12.75">
      <c r="A10" t="s">
        <v>70</v>
      </c>
      <c r="B10" t="s">
        <v>8</v>
      </c>
      <c r="C10" s="14">
        <v>10</v>
      </c>
      <c r="D10" t="s">
        <v>10</v>
      </c>
    </row>
    <row r="11" spans="3:4" ht="12.75">
      <c r="C11">
        <f>C10/1000</f>
        <v>0.01</v>
      </c>
      <c r="D11" t="s">
        <v>5</v>
      </c>
    </row>
    <row r="12" spans="1:4" ht="12.75">
      <c r="A12" t="s">
        <v>34</v>
      </c>
      <c r="B12" t="s">
        <v>35</v>
      </c>
      <c r="C12" s="15">
        <v>1.28</v>
      </c>
      <c r="D12" t="s">
        <v>37</v>
      </c>
    </row>
    <row r="13" spans="2:3" ht="12.75">
      <c r="B13" s="10" t="s">
        <v>15</v>
      </c>
      <c r="C13" s="11">
        <f>C12/(C9*1000)/C4</f>
        <v>1.0718921408533266</v>
      </c>
    </row>
    <row r="14" spans="1:9" ht="12.75">
      <c r="A14" t="s">
        <v>53</v>
      </c>
      <c r="B14" t="s">
        <v>54</v>
      </c>
      <c r="C14" s="15">
        <v>15</v>
      </c>
      <c r="D14" t="s">
        <v>10</v>
      </c>
      <c r="I14" t="s">
        <v>71</v>
      </c>
    </row>
    <row r="15" spans="3:4" ht="12.75">
      <c r="C15">
        <f>C14/1000</f>
        <v>0.015</v>
      </c>
      <c r="D15" t="s">
        <v>5</v>
      </c>
    </row>
    <row r="16" spans="1:9" ht="12.75">
      <c r="A16" t="s">
        <v>21</v>
      </c>
      <c r="B16" t="s">
        <v>31</v>
      </c>
      <c r="C16">
        <f>C15*C6</f>
        <v>0.0009</v>
      </c>
      <c r="D16" t="s">
        <v>14</v>
      </c>
      <c r="H16" s="19">
        <f>F$61/C16</f>
        <v>0.9251333929937873</v>
      </c>
      <c r="I16" t="s">
        <v>50</v>
      </c>
    </row>
    <row r="17" spans="1:8" ht="12.75">
      <c r="A17" s="4" t="s">
        <v>41</v>
      </c>
      <c r="B17" s="4" t="s">
        <v>2</v>
      </c>
      <c r="C17" s="2">
        <f>C9*1000*C11</f>
        <v>9500</v>
      </c>
      <c r="D17" t="s">
        <v>3</v>
      </c>
      <c r="E17" s="17">
        <v>2</v>
      </c>
      <c r="F17" s="5">
        <f>C17*E17</f>
        <v>19000</v>
      </c>
      <c r="G17" t="s">
        <v>3</v>
      </c>
      <c r="H17" s="3"/>
    </row>
    <row r="18" spans="2:8" ht="12.75">
      <c r="B18" s="4"/>
      <c r="C18" s="2"/>
      <c r="E18" s="20"/>
      <c r="F18" s="5"/>
      <c r="H18" s="3"/>
    </row>
    <row r="19" spans="1:9" ht="12.75">
      <c r="A19" t="s">
        <v>43</v>
      </c>
      <c r="B19" t="s">
        <v>44</v>
      </c>
      <c r="C19" s="1">
        <f>C17-(C30*F61)</f>
        <v>2633.7755988742338</v>
      </c>
      <c r="D19" t="s">
        <v>3</v>
      </c>
      <c r="E19" s="12">
        <f>E17</f>
        <v>2</v>
      </c>
      <c r="F19" s="1">
        <f>C19*E19</f>
        <v>5267.5511977484675</v>
      </c>
      <c r="G19" t="s">
        <v>3</v>
      </c>
      <c r="H19" s="3"/>
      <c r="I19" t="s">
        <v>50</v>
      </c>
    </row>
    <row r="20" spans="1:9" ht="12.75">
      <c r="A20" s="4" t="s">
        <v>48</v>
      </c>
      <c r="B20" s="4" t="s">
        <v>49</v>
      </c>
      <c r="C20" s="18">
        <f>C19/C11/1000</f>
        <v>263.37755988742333</v>
      </c>
      <c r="D20" t="s">
        <v>30</v>
      </c>
      <c r="H20" s="3"/>
      <c r="I20" t="s">
        <v>50</v>
      </c>
    </row>
    <row r="21" spans="6:8" ht="12.75">
      <c r="F21" s="2"/>
      <c r="H21" s="3"/>
    </row>
    <row r="22" spans="2:8" ht="12.75">
      <c r="B22" s="7" t="s">
        <v>7</v>
      </c>
      <c r="H22" s="3"/>
    </row>
    <row r="23" spans="2:8" ht="12.75">
      <c r="B23" s="4" t="s">
        <v>42</v>
      </c>
      <c r="C23" s="8" t="s">
        <v>38</v>
      </c>
      <c r="H23" s="3"/>
    </row>
    <row r="24" spans="1:8" ht="12.75">
      <c r="A24" t="s">
        <v>20</v>
      </c>
      <c r="B24" t="s">
        <v>8</v>
      </c>
      <c r="C24">
        <f>C10</f>
        <v>10</v>
      </c>
      <c r="D24" t="s">
        <v>10</v>
      </c>
      <c r="H24" s="3"/>
    </row>
    <row r="25" spans="3:8" ht="12.75">
      <c r="C25">
        <f>C24/1000</f>
        <v>0.01</v>
      </c>
      <c r="D25" t="s">
        <v>5</v>
      </c>
      <c r="H25" s="3"/>
    </row>
    <row r="26" spans="1:9" ht="12.75">
      <c r="A26" t="s">
        <v>53</v>
      </c>
      <c r="B26" t="s">
        <v>54</v>
      </c>
      <c r="C26" s="21">
        <v>15</v>
      </c>
      <c r="D26" t="s">
        <v>10</v>
      </c>
      <c r="H26" s="3"/>
      <c r="I26" t="s">
        <v>55</v>
      </c>
    </row>
    <row r="27" spans="3:8" ht="12.75">
      <c r="C27">
        <f>C26/1000</f>
        <v>0.015</v>
      </c>
      <c r="D27" t="s">
        <v>5</v>
      </c>
      <c r="H27" s="3"/>
    </row>
    <row r="28" spans="1:8" ht="12.75">
      <c r="A28" t="s">
        <v>21</v>
      </c>
      <c r="B28" t="s">
        <v>57</v>
      </c>
      <c r="C28" s="1">
        <f>C$6*C27</f>
        <v>0.0009</v>
      </c>
      <c r="D28" t="s">
        <v>14</v>
      </c>
      <c r="H28" s="3">
        <f>F$61/C28</f>
        <v>0.9251333929937873</v>
      </c>
    </row>
    <row r="29" spans="2:8" ht="12.75">
      <c r="B29" t="s">
        <v>15</v>
      </c>
      <c r="C29" s="9">
        <f>C13</f>
        <v>1.0718921408533266</v>
      </c>
      <c r="H29" s="3"/>
    </row>
    <row r="30" spans="2:8" ht="12.75">
      <c r="B30" t="s">
        <v>18</v>
      </c>
      <c r="C30" s="1">
        <f>C25/C$4/C29/C28</f>
        <v>8246527.777777779</v>
      </c>
      <c r="D30" t="s">
        <v>17</v>
      </c>
      <c r="E30" s="20">
        <f>E17</f>
        <v>2</v>
      </c>
      <c r="F30" s="1">
        <f>C30*E30</f>
        <v>16493055.555555558</v>
      </c>
      <c r="G30" t="s">
        <v>17</v>
      </c>
      <c r="H30" s="3"/>
    </row>
    <row r="31" spans="2:8" ht="12.75">
      <c r="B31" s="7"/>
      <c r="H31" s="3"/>
    </row>
    <row r="32" spans="2:8" ht="12.75">
      <c r="B32" s="4" t="s">
        <v>12</v>
      </c>
      <c r="C32" s="8" t="s">
        <v>36</v>
      </c>
      <c r="H32" s="3"/>
    </row>
    <row r="33" spans="1:9" ht="12.75">
      <c r="A33" t="s">
        <v>59</v>
      </c>
      <c r="B33" t="s">
        <v>60</v>
      </c>
      <c r="C33" s="15">
        <v>40</v>
      </c>
      <c r="D33" t="s">
        <v>10</v>
      </c>
      <c r="H33" s="3"/>
      <c r="I33" t="s">
        <v>61</v>
      </c>
    </row>
    <row r="34" spans="1:8" ht="12.75">
      <c r="A34" t="s">
        <v>20</v>
      </c>
      <c r="B34" t="s">
        <v>9</v>
      </c>
      <c r="C34">
        <f>C33+C36</f>
        <v>54</v>
      </c>
      <c r="H34" s="3"/>
    </row>
    <row r="35" spans="3:8" ht="12.75">
      <c r="C35">
        <f>C34/1000</f>
        <v>0.054</v>
      </c>
      <c r="D35" t="s">
        <v>5</v>
      </c>
      <c r="H35" s="3"/>
    </row>
    <row r="36" spans="1:8" ht="12.75">
      <c r="A36" t="s">
        <v>58</v>
      </c>
      <c r="B36" t="s">
        <v>56</v>
      </c>
      <c r="C36" s="23">
        <v>14</v>
      </c>
      <c r="D36" t="s">
        <v>10</v>
      </c>
      <c r="H36" s="3"/>
    </row>
    <row r="37" spans="3:8" ht="12.75">
      <c r="C37">
        <f>C36/1000</f>
        <v>0.014</v>
      </c>
      <c r="D37" t="s">
        <v>5</v>
      </c>
      <c r="H37" s="3"/>
    </row>
    <row r="38" spans="1:8" ht="12.75">
      <c r="A38" t="s">
        <v>21</v>
      </c>
      <c r="B38" t="s">
        <v>13</v>
      </c>
      <c r="C38" s="1">
        <f>C$6*C37</f>
        <v>0.00084</v>
      </c>
      <c r="D38" t="s">
        <v>14</v>
      </c>
      <c r="H38" s="3">
        <f>F$61/C38</f>
        <v>0.9912143496362006</v>
      </c>
    </row>
    <row r="39" spans="2:9" ht="12.75">
      <c r="B39" t="s">
        <v>15</v>
      </c>
      <c r="C39" s="23">
        <v>100</v>
      </c>
      <c r="H39" s="3"/>
      <c r="I39" t="s">
        <v>62</v>
      </c>
    </row>
    <row r="40" spans="2:8" ht="12.75">
      <c r="B40" t="s">
        <v>18</v>
      </c>
      <c r="C40" s="1">
        <f>C35/C$4/C39/C38</f>
        <v>511421.7524718718</v>
      </c>
      <c r="D40" t="s">
        <v>17</v>
      </c>
      <c r="E40" s="17">
        <v>2</v>
      </c>
      <c r="F40" s="1">
        <f>C40*E40</f>
        <v>1022843.5049437436</v>
      </c>
      <c r="G40" t="s">
        <v>17</v>
      </c>
      <c r="H40" s="3"/>
    </row>
    <row r="41" ht="12.75">
      <c r="H41" s="3"/>
    </row>
    <row r="42" spans="2:8" ht="12.75">
      <c r="B42" s="4" t="s">
        <v>19</v>
      </c>
      <c r="C42" s="4" t="s">
        <v>25</v>
      </c>
      <c r="H42" s="3"/>
    </row>
    <row r="43" spans="1:8" ht="12.75">
      <c r="A43" t="s">
        <v>20</v>
      </c>
      <c r="B43" t="s">
        <v>9</v>
      </c>
      <c r="C43" s="33">
        <v>0.7</v>
      </c>
      <c r="D43" t="s">
        <v>10</v>
      </c>
      <c r="H43" s="3"/>
    </row>
    <row r="44" spans="3:8" ht="12.75">
      <c r="C44">
        <f>C43/1000</f>
        <v>0.0007</v>
      </c>
      <c r="D44" t="s">
        <v>5</v>
      </c>
      <c r="H44" s="3"/>
    </row>
    <row r="45" spans="1:8" ht="12.75">
      <c r="A45" t="s">
        <v>53</v>
      </c>
      <c r="B45" t="s">
        <v>56</v>
      </c>
      <c r="C45" s="15">
        <v>14</v>
      </c>
      <c r="D45" t="s">
        <v>10</v>
      </c>
      <c r="H45" s="3"/>
    </row>
    <row r="46" spans="3:11" ht="12.75">
      <c r="C46">
        <f>C45/1000</f>
        <v>0.014</v>
      </c>
      <c r="D46" t="s">
        <v>5</v>
      </c>
      <c r="H46" s="3"/>
      <c r="K46" s="7" t="s">
        <v>72</v>
      </c>
    </row>
    <row r="47" spans="1:8" ht="12.75">
      <c r="A47" t="s">
        <v>21</v>
      </c>
      <c r="B47" t="s">
        <v>13</v>
      </c>
      <c r="C47" s="1">
        <f>C$6*C46</f>
        <v>0.00084</v>
      </c>
      <c r="D47" t="s">
        <v>14</v>
      </c>
      <c r="H47" s="3">
        <f>F$61/C47</f>
        <v>0.9912143496362006</v>
      </c>
    </row>
    <row r="48" spans="2:13" ht="12.75">
      <c r="B48" t="s">
        <v>15</v>
      </c>
      <c r="C48">
        <v>1</v>
      </c>
      <c r="H48" s="3"/>
      <c r="I48" t="s">
        <v>23</v>
      </c>
      <c r="K48" s="4" t="s">
        <v>75</v>
      </c>
      <c r="L48" s="4"/>
      <c r="M48" s="4"/>
    </row>
    <row r="49" spans="2:13" ht="12.75">
      <c r="B49" t="s">
        <v>18</v>
      </c>
      <c r="C49" s="1">
        <f>C44/C$4/C48/C47</f>
        <v>662954.1235746486</v>
      </c>
      <c r="D49" t="s">
        <v>17</v>
      </c>
      <c r="E49" s="17">
        <v>4</v>
      </c>
      <c r="F49" s="1">
        <f>C49*E49</f>
        <v>2651816.4942985945</v>
      </c>
      <c r="G49" t="s">
        <v>17</v>
      </c>
      <c r="H49" s="3"/>
      <c r="K49" s="25" t="s">
        <v>81</v>
      </c>
      <c r="L49" s="4"/>
      <c r="M49" s="4"/>
    </row>
    <row r="50" spans="8:13" ht="12.75">
      <c r="H50" s="3"/>
      <c r="K50" s="4"/>
      <c r="L50" s="4"/>
      <c r="M50" s="4"/>
    </row>
    <row r="51" spans="2:13" ht="12.75">
      <c r="B51" s="4" t="s">
        <v>22</v>
      </c>
      <c r="C51" s="4" t="s">
        <v>24</v>
      </c>
      <c r="H51" s="3"/>
      <c r="K51" s="4" t="s">
        <v>76</v>
      </c>
      <c r="L51" s="4"/>
      <c r="M51" s="4"/>
    </row>
    <row r="52" spans="1:13" ht="12.75">
      <c r="A52" t="s">
        <v>20</v>
      </c>
      <c r="B52" t="s">
        <v>9</v>
      </c>
      <c r="C52" s="15">
        <v>14</v>
      </c>
      <c r="D52" t="s">
        <v>10</v>
      </c>
      <c r="H52" s="3"/>
      <c r="K52" s="4"/>
      <c r="L52" s="4"/>
      <c r="M52" s="4"/>
    </row>
    <row r="53" spans="3:13" ht="12.75">
      <c r="C53">
        <f>C52/1000</f>
        <v>0.014</v>
      </c>
      <c r="D53" t="s">
        <v>5</v>
      </c>
      <c r="H53" s="3"/>
      <c r="K53" s="4" t="s">
        <v>77</v>
      </c>
      <c r="L53" s="4"/>
      <c r="M53" s="4"/>
    </row>
    <row r="54" spans="1:13" ht="12.75">
      <c r="A54" t="s">
        <v>53</v>
      </c>
      <c r="B54" t="s">
        <v>56</v>
      </c>
      <c r="C54" s="15">
        <v>14</v>
      </c>
      <c r="D54" t="s">
        <v>10</v>
      </c>
      <c r="H54" s="3"/>
      <c r="K54" s="4"/>
      <c r="L54" s="4"/>
      <c r="M54" s="4"/>
    </row>
    <row r="55" spans="3:13" ht="12.75">
      <c r="C55">
        <f>C54/1000</f>
        <v>0.014</v>
      </c>
      <c r="D55" t="s">
        <v>5</v>
      </c>
      <c r="H55" s="3"/>
      <c r="K55" s="4" t="s">
        <v>79</v>
      </c>
      <c r="L55" s="4"/>
      <c r="M55" s="4"/>
    </row>
    <row r="56" spans="1:8" ht="12.75">
      <c r="A56" t="s">
        <v>21</v>
      </c>
      <c r="B56" t="s">
        <v>13</v>
      </c>
      <c r="C56" s="1">
        <f>C$6*C55</f>
        <v>0.00084</v>
      </c>
      <c r="D56" t="s">
        <v>14</v>
      </c>
      <c r="H56" s="24">
        <f>F$61/C56</f>
        <v>0.9912143496362006</v>
      </c>
    </row>
    <row r="57" spans="2:9" ht="12.75">
      <c r="B57" t="s">
        <v>15</v>
      </c>
      <c r="C57" s="23">
        <v>10</v>
      </c>
      <c r="I57" t="s">
        <v>65</v>
      </c>
    </row>
    <row r="58" spans="2:7" ht="12.75">
      <c r="B58" t="s">
        <v>18</v>
      </c>
      <c r="C58" s="1">
        <f>C53/C$4/C57/C56</f>
        <v>1325908.2471492975</v>
      </c>
      <c r="D58" t="s">
        <v>17</v>
      </c>
      <c r="E58" s="17">
        <v>2</v>
      </c>
      <c r="F58" s="1">
        <f>C58*E58</f>
        <v>2651816.494298595</v>
      </c>
      <c r="G58" t="s">
        <v>17</v>
      </c>
    </row>
    <row r="60" spans="2:7" ht="12.75">
      <c r="B60" s="4" t="s">
        <v>26</v>
      </c>
      <c r="C60" s="4"/>
      <c r="D60" s="4"/>
      <c r="E60" s="13"/>
      <c r="F60" s="6">
        <f>SUM(F30:F59)</f>
        <v>22819532.049096495</v>
      </c>
      <c r="G60" t="s">
        <v>17</v>
      </c>
    </row>
    <row r="61" spans="1:9" ht="12.75">
      <c r="A61" s="4" t="s">
        <v>63</v>
      </c>
      <c r="B61" s="4" t="s">
        <v>27</v>
      </c>
      <c r="F61" s="5">
        <f>F17/F60</f>
        <v>0.0008326200536944086</v>
      </c>
      <c r="G61" t="s">
        <v>28</v>
      </c>
      <c r="I61" s="14" t="s">
        <v>67</v>
      </c>
    </row>
    <row r="64" spans="1:6" ht="12.75" hidden="1">
      <c r="A64" t="s">
        <v>45</v>
      </c>
      <c r="B64" t="s">
        <v>46</v>
      </c>
      <c r="F64" s="1">
        <f>F61*SUM(F40:F58)</f>
        <v>5267.551197748466</v>
      </c>
    </row>
    <row r="68" ht="15.75">
      <c r="A68" s="22"/>
    </row>
    <row r="69" ht="12.75">
      <c r="A69" s="4"/>
    </row>
  </sheetData>
  <printOptions gridLines="1"/>
  <pageMargins left="0.75" right="0.75" top="1" bottom="1" header="0.4921259845" footer="0.4921259845"/>
  <pageSetup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64"/>
  <sheetViews>
    <sheetView workbookViewId="0" topLeftCell="A1">
      <selection activeCell="K48" sqref="K48"/>
    </sheetView>
  </sheetViews>
  <sheetFormatPr defaultColWidth="11.421875" defaultRowHeight="12.75"/>
  <cols>
    <col min="1" max="1" width="18.57421875" style="0" customWidth="1"/>
    <col min="2" max="2" width="10.00390625" style="0" customWidth="1"/>
    <col min="4" max="4" width="7.140625" style="0" customWidth="1"/>
    <col min="5" max="5" width="7.140625" style="12" customWidth="1"/>
    <col min="6" max="6" width="11.57421875" style="0" customWidth="1"/>
    <col min="7" max="7" width="5.28125" style="0" customWidth="1"/>
    <col min="8" max="8" width="13.140625" style="0" customWidth="1"/>
    <col min="9" max="9" width="15.140625" style="0" customWidth="1"/>
  </cols>
  <sheetData>
    <row r="1" ht="15.75">
      <c r="A1" s="22" t="s">
        <v>69</v>
      </c>
    </row>
    <row r="2" spans="2:4" ht="12.75">
      <c r="B2" t="s">
        <v>52</v>
      </c>
      <c r="D2" s="15"/>
    </row>
    <row r="3" ht="12.75"/>
    <row r="4" spans="2:4" ht="12.75">
      <c r="B4" t="s">
        <v>0</v>
      </c>
      <c r="C4" s="1">
        <v>1.257E-06</v>
      </c>
      <c r="D4" t="s">
        <v>1</v>
      </c>
    </row>
    <row r="5" spans="1:6" ht="12.75">
      <c r="A5" t="s">
        <v>33</v>
      </c>
      <c r="B5" t="s">
        <v>11</v>
      </c>
      <c r="C5" s="16">
        <v>60</v>
      </c>
      <c r="D5" t="s">
        <v>10</v>
      </c>
      <c r="E5" s="26" t="s">
        <v>84</v>
      </c>
      <c r="F5" s="26"/>
    </row>
    <row r="6" spans="3:4" ht="12.75">
      <c r="C6" s="3">
        <f>C5/1000</f>
        <v>0.06</v>
      </c>
      <c r="D6" t="s">
        <v>5</v>
      </c>
    </row>
    <row r="7" spans="4:9" ht="12.75">
      <c r="D7" s="4"/>
      <c r="E7" s="13" t="s">
        <v>6</v>
      </c>
      <c r="F7" s="13" t="s">
        <v>64</v>
      </c>
      <c r="G7" s="4"/>
      <c r="H7" s="4" t="s">
        <v>39</v>
      </c>
      <c r="I7" s="4" t="s">
        <v>16</v>
      </c>
    </row>
    <row r="8" spans="2:8" ht="12.75">
      <c r="B8" s="7" t="s">
        <v>32</v>
      </c>
      <c r="H8" t="s">
        <v>29</v>
      </c>
    </row>
    <row r="9" spans="1:9" ht="12.75">
      <c r="A9" t="s">
        <v>47</v>
      </c>
      <c r="B9" t="s">
        <v>4</v>
      </c>
      <c r="C9" s="15">
        <v>190</v>
      </c>
      <c r="D9" t="s">
        <v>30</v>
      </c>
      <c r="I9" t="s">
        <v>66</v>
      </c>
    </row>
    <row r="10" spans="1:4" ht="12.75">
      <c r="A10" t="s">
        <v>70</v>
      </c>
      <c r="B10" t="s">
        <v>8</v>
      </c>
      <c r="C10" s="14">
        <v>30</v>
      </c>
      <c r="D10" t="s">
        <v>10</v>
      </c>
    </row>
    <row r="11" spans="3:4" ht="12.75">
      <c r="C11">
        <f>C10/1000</f>
        <v>0.03</v>
      </c>
      <c r="D11" t="s">
        <v>5</v>
      </c>
    </row>
    <row r="12" spans="1:4" ht="12.75">
      <c r="A12" t="s">
        <v>34</v>
      </c>
      <c r="B12" t="s">
        <v>35</v>
      </c>
      <c r="C12" s="15">
        <v>0.38</v>
      </c>
      <c r="D12" t="s">
        <v>37</v>
      </c>
    </row>
    <row r="13" spans="2:3" ht="12.75">
      <c r="B13" s="10" t="s">
        <v>15</v>
      </c>
      <c r="C13" s="11">
        <f>C12/(C9*1000)/C4</f>
        <v>1.5910898965791567</v>
      </c>
    </row>
    <row r="14" spans="1:9" ht="12.75">
      <c r="A14" t="s">
        <v>53</v>
      </c>
      <c r="B14" t="s">
        <v>54</v>
      </c>
      <c r="C14" s="15">
        <v>15</v>
      </c>
      <c r="D14" t="s">
        <v>10</v>
      </c>
      <c r="I14" t="s">
        <v>71</v>
      </c>
    </row>
    <row r="15" spans="3:4" ht="12.75">
      <c r="C15">
        <f>C14/1000</f>
        <v>0.015</v>
      </c>
      <c r="D15" t="s">
        <v>5</v>
      </c>
    </row>
    <row r="16" spans="1:9" ht="12.75">
      <c r="A16" t="s">
        <v>21</v>
      </c>
      <c r="B16" t="s">
        <v>31</v>
      </c>
      <c r="C16">
        <f>C15*C6</f>
        <v>0.0009</v>
      </c>
      <c r="D16" t="s">
        <v>14</v>
      </c>
      <c r="H16" s="19">
        <f>F$61/C16</f>
        <v>0.30426972426972426</v>
      </c>
      <c r="I16" t="s">
        <v>50</v>
      </c>
    </row>
    <row r="17" spans="1:8" ht="12.75">
      <c r="A17" s="4" t="s">
        <v>41</v>
      </c>
      <c r="B17" s="4" t="s">
        <v>2</v>
      </c>
      <c r="C17" s="2">
        <f>C9*1000*C11</f>
        <v>5700</v>
      </c>
      <c r="D17" t="s">
        <v>3</v>
      </c>
      <c r="E17" s="17">
        <v>4</v>
      </c>
      <c r="F17" s="5">
        <f>C17*E17</f>
        <v>22800</v>
      </c>
      <c r="G17" t="s">
        <v>3</v>
      </c>
      <c r="H17" s="3"/>
    </row>
    <row r="18" spans="2:8" ht="12.75">
      <c r="B18" s="4"/>
      <c r="C18" s="2"/>
      <c r="E18" s="20"/>
      <c r="F18" s="5"/>
      <c r="H18" s="3"/>
    </row>
    <row r="19" spans="1:9" ht="12.75">
      <c r="A19" t="s">
        <v>43</v>
      </c>
      <c r="B19" t="s">
        <v>44</v>
      </c>
      <c r="C19" s="1">
        <f>C17-(C30*F61)</f>
        <v>1135.9541359541354</v>
      </c>
      <c r="D19" t="s">
        <v>3</v>
      </c>
      <c r="E19" s="12">
        <f>E17</f>
        <v>4</v>
      </c>
      <c r="F19" s="1">
        <f>C19*E19</f>
        <v>4543.8165438165415</v>
      </c>
      <c r="G19" t="s">
        <v>3</v>
      </c>
      <c r="H19" s="3"/>
      <c r="I19" t="s">
        <v>50</v>
      </c>
    </row>
    <row r="20" spans="1:9" ht="12.75">
      <c r="A20" s="4" t="s">
        <v>48</v>
      </c>
      <c r="B20" s="4" t="s">
        <v>49</v>
      </c>
      <c r="C20" s="18">
        <f>C19/C11/1000</f>
        <v>37.86513786513785</v>
      </c>
      <c r="D20" t="s">
        <v>30</v>
      </c>
      <c r="H20" s="3"/>
      <c r="I20" t="s">
        <v>50</v>
      </c>
    </row>
    <row r="21" spans="6:8" ht="12.75">
      <c r="F21" s="2"/>
      <c r="H21" s="3"/>
    </row>
    <row r="22" spans="2:8" ht="12.75">
      <c r="B22" s="7" t="s">
        <v>7</v>
      </c>
      <c r="H22" s="3"/>
    </row>
    <row r="23" spans="2:8" ht="12.75">
      <c r="B23" s="4" t="s">
        <v>42</v>
      </c>
      <c r="C23" s="8" t="s">
        <v>38</v>
      </c>
      <c r="H23" s="3"/>
    </row>
    <row r="24" spans="1:8" ht="12.75">
      <c r="A24" t="s">
        <v>20</v>
      </c>
      <c r="B24" t="s">
        <v>8</v>
      </c>
      <c r="C24">
        <f>C10</f>
        <v>30</v>
      </c>
      <c r="D24" t="s">
        <v>10</v>
      </c>
      <c r="H24" s="3"/>
    </row>
    <row r="25" spans="3:8" ht="12.75">
      <c r="C25">
        <f>C24/1000</f>
        <v>0.03</v>
      </c>
      <c r="D25" t="s">
        <v>5</v>
      </c>
      <c r="H25" s="3"/>
    </row>
    <row r="26" spans="1:9" ht="12.75">
      <c r="A26" t="s">
        <v>53</v>
      </c>
      <c r="B26" t="s">
        <v>54</v>
      </c>
      <c r="C26" s="21">
        <v>15</v>
      </c>
      <c r="D26" t="s">
        <v>10</v>
      </c>
      <c r="H26" s="3"/>
      <c r="I26" t="s">
        <v>55</v>
      </c>
    </row>
    <row r="27" spans="3:8" ht="12.75">
      <c r="C27">
        <f>C26/1000</f>
        <v>0.015</v>
      </c>
      <c r="D27" t="s">
        <v>5</v>
      </c>
      <c r="H27" s="3"/>
    </row>
    <row r="28" spans="1:8" ht="12.75">
      <c r="A28" t="s">
        <v>21</v>
      </c>
      <c r="B28" t="s">
        <v>57</v>
      </c>
      <c r="C28" s="1">
        <f>C$6*C27</f>
        <v>0.0009</v>
      </c>
      <c r="D28" t="s">
        <v>14</v>
      </c>
      <c r="H28" s="3">
        <f>F$61/C28</f>
        <v>0.30426972426972426</v>
      </c>
    </row>
    <row r="29" spans="2:8" ht="12.75">
      <c r="B29" t="s">
        <v>15</v>
      </c>
      <c r="C29" s="9">
        <f>C13</f>
        <v>1.5910898965791567</v>
      </c>
      <c r="H29" s="3"/>
    </row>
    <row r="30" spans="2:8" ht="12.75">
      <c r="B30" t="s">
        <v>18</v>
      </c>
      <c r="C30" s="1">
        <f>C25/C$4/C29/C28</f>
        <v>16666666.666666668</v>
      </c>
      <c r="D30" t="s">
        <v>17</v>
      </c>
      <c r="E30" s="17">
        <v>4</v>
      </c>
      <c r="F30" s="1">
        <f>C30*E30</f>
        <v>66666666.66666667</v>
      </c>
      <c r="G30" t="s">
        <v>17</v>
      </c>
      <c r="H30" s="3"/>
    </row>
    <row r="31" spans="2:8" ht="12.75">
      <c r="B31" s="7"/>
      <c r="H31" s="3"/>
    </row>
    <row r="32" spans="2:8" ht="12.75">
      <c r="B32" s="4" t="s">
        <v>12</v>
      </c>
      <c r="C32" s="8" t="s">
        <v>36</v>
      </c>
      <c r="H32" s="3"/>
    </row>
    <row r="33" spans="1:9" ht="12.75">
      <c r="A33" t="s">
        <v>59</v>
      </c>
      <c r="B33" t="s">
        <v>60</v>
      </c>
      <c r="C33" s="15">
        <v>40</v>
      </c>
      <c r="D33" t="s">
        <v>10</v>
      </c>
      <c r="H33" s="3"/>
      <c r="I33" t="s">
        <v>61</v>
      </c>
    </row>
    <row r="34" spans="1:8" ht="12.75">
      <c r="A34" t="s">
        <v>20</v>
      </c>
      <c r="B34" t="s">
        <v>9</v>
      </c>
      <c r="C34">
        <f>C33+C36</f>
        <v>45</v>
      </c>
      <c r="H34" s="3"/>
    </row>
    <row r="35" spans="3:8" ht="12.75">
      <c r="C35">
        <f>C34/1000</f>
        <v>0.045</v>
      </c>
      <c r="D35" t="s">
        <v>5</v>
      </c>
      <c r="H35" s="3"/>
    </row>
    <row r="36" spans="1:8" ht="12.75">
      <c r="A36" t="s">
        <v>58</v>
      </c>
      <c r="B36" t="s">
        <v>56</v>
      </c>
      <c r="C36" s="23">
        <v>5</v>
      </c>
      <c r="D36" t="s">
        <v>10</v>
      </c>
      <c r="H36" s="3"/>
    </row>
    <row r="37" spans="3:8" ht="12.75">
      <c r="C37">
        <f>C36/1000</f>
        <v>0.005</v>
      </c>
      <c r="D37" t="s">
        <v>5</v>
      </c>
      <c r="H37" s="3"/>
    </row>
    <row r="38" spans="1:8" ht="12.75">
      <c r="A38" t="s">
        <v>21</v>
      </c>
      <c r="B38" t="s">
        <v>13</v>
      </c>
      <c r="C38" s="1">
        <f>C$6*C37</f>
        <v>0.0003</v>
      </c>
      <c r="D38" t="s">
        <v>14</v>
      </c>
      <c r="H38" s="3">
        <f>F$61/C38</f>
        <v>0.912809172809173</v>
      </c>
    </row>
    <row r="39" spans="2:9" ht="12.75">
      <c r="B39" t="s">
        <v>15</v>
      </c>
      <c r="C39" s="23">
        <v>100</v>
      </c>
      <c r="H39" s="3"/>
      <c r="I39" t="s">
        <v>62</v>
      </c>
    </row>
    <row r="40" spans="2:8" ht="12.75">
      <c r="B40" t="s">
        <v>18</v>
      </c>
      <c r="C40" s="1">
        <f>C35/C$4/C39/C38</f>
        <v>1193317.4224343677</v>
      </c>
      <c r="D40" t="s">
        <v>17</v>
      </c>
      <c r="E40" s="17">
        <v>2</v>
      </c>
      <c r="F40" s="1">
        <f>C40*E40</f>
        <v>2386634.8448687354</v>
      </c>
      <c r="G40" t="s">
        <v>17</v>
      </c>
      <c r="H40" s="3"/>
    </row>
    <row r="41" ht="12.75">
      <c r="H41" s="3"/>
    </row>
    <row r="42" spans="2:8" ht="12.75">
      <c r="B42" s="4" t="s">
        <v>19</v>
      </c>
      <c r="C42" s="4" t="s">
        <v>25</v>
      </c>
      <c r="H42" s="3"/>
    </row>
    <row r="43" spans="1:8" ht="12.75">
      <c r="A43" t="s">
        <v>20</v>
      </c>
      <c r="B43" t="s">
        <v>9</v>
      </c>
      <c r="C43" s="15">
        <v>1.5</v>
      </c>
      <c r="D43" t="s">
        <v>10</v>
      </c>
      <c r="H43" s="3"/>
    </row>
    <row r="44" spans="3:8" ht="12.75">
      <c r="C44">
        <f>C43/1000</f>
        <v>0.0015</v>
      </c>
      <c r="D44" t="s">
        <v>5</v>
      </c>
      <c r="H44" s="3"/>
    </row>
    <row r="45" spans="1:8" ht="12.75">
      <c r="A45" t="s">
        <v>53</v>
      </c>
      <c r="B45" t="s">
        <v>56</v>
      </c>
      <c r="C45" s="15">
        <v>14</v>
      </c>
      <c r="D45" t="s">
        <v>10</v>
      </c>
      <c r="H45" s="3"/>
    </row>
    <row r="46" spans="3:11" ht="12.75">
      <c r="C46">
        <f>C45/1000</f>
        <v>0.014</v>
      </c>
      <c r="D46" t="s">
        <v>5</v>
      </c>
      <c r="H46" s="3"/>
      <c r="K46" s="7" t="s">
        <v>72</v>
      </c>
    </row>
    <row r="47" spans="1:8" ht="12.75">
      <c r="A47" t="s">
        <v>21</v>
      </c>
      <c r="B47" t="s">
        <v>13</v>
      </c>
      <c r="C47" s="1">
        <f>C$6*C46</f>
        <v>0.00084</v>
      </c>
      <c r="D47" t="s">
        <v>14</v>
      </c>
      <c r="H47" s="3">
        <f>F$61/C47</f>
        <v>0.326003276003276</v>
      </c>
    </row>
    <row r="48" spans="2:14" ht="12.75">
      <c r="B48" t="s">
        <v>15</v>
      </c>
      <c r="C48">
        <v>1</v>
      </c>
      <c r="H48" s="3"/>
      <c r="I48" t="s">
        <v>23</v>
      </c>
      <c r="K48" s="4" t="s">
        <v>85</v>
      </c>
      <c r="L48" s="4"/>
      <c r="M48" s="4"/>
      <c r="N48" s="4"/>
    </row>
    <row r="49" spans="2:14" ht="12.75">
      <c r="B49" t="s">
        <v>18</v>
      </c>
      <c r="C49" s="1">
        <f>C44/C$4/C48/C47</f>
        <v>1420615.9790885327</v>
      </c>
      <c r="D49" t="s">
        <v>17</v>
      </c>
      <c r="E49" s="17">
        <v>4</v>
      </c>
      <c r="F49" s="1">
        <f>C49*E49</f>
        <v>5682463.916354131</v>
      </c>
      <c r="G49" t="s">
        <v>17</v>
      </c>
      <c r="H49" s="3"/>
      <c r="K49" s="25"/>
      <c r="L49" s="4"/>
      <c r="M49" s="4"/>
      <c r="N49" s="4"/>
    </row>
    <row r="50" spans="8:14" ht="12.75">
      <c r="H50" s="3"/>
      <c r="K50" s="4" t="s">
        <v>78</v>
      </c>
      <c r="L50" s="4"/>
      <c r="M50" s="4"/>
      <c r="N50" s="4"/>
    </row>
    <row r="51" spans="2:14" ht="12.75">
      <c r="B51" s="4" t="s">
        <v>22</v>
      </c>
      <c r="C51" s="4" t="s">
        <v>24</v>
      </c>
      <c r="H51" s="3"/>
      <c r="K51" s="4"/>
      <c r="L51" s="4"/>
      <c r="M51" s="4"/>
      <c r="N51" s="4"/>
    </row>
    <row r="52" spans="1:14" ht="12.75">
      <c r="A52" t="s">
        <v>20</v>
      </c>
      <c r="B52" t="s">
        <v>9</v>
      </c>
      <c r="C52" s="23">
        <v>45</v>
      </c>
      <c r="D52" t="s">
        <v>10</v>
      </c>
      <c r="H52" s="3"/>
      <c r="K52" s="4" t="s">
        <v>77</v>
      </c>
      <c r="L52" s="4"/>
      <c r="M52" s="4"/>
      <c r="N52" s="4"/>
    </row>
    <row r="53" spans="3:14" ht="12.75">
      <c r="C53">
        <f>C52/1000</f>
        <v>0.045</v>
      </c>
      <c r="D53" t="s">
        <v>5</v>
      </c>
      <c r="H53" s="3"/>
      <c r="K53" s="4"/>
      <c r="L53" s="4"/>
      <c r="M53" s="4"/>
      <c r="N53" s="4"/>
    </row>
    <row r="54" spans="1:14" ht="12.75">
      <c r="A54" t="s">
        <v>53</v>
      </c>
      <c r="B54" t="s">
        <v>56</v>
      </c>
      <c r="C54" s="15">
        <v>14</v>
      </c>
      <c r="D54" t="s">
        <v>10</v>
      </c>
      <c r="H54" s="3"/>
      <c r="K54" s="4" t="s">
        <v>82</v>
      </c>
      <c r="L54" s="4"/>
      <c r="M54" s="4"/>
      <c r="N54" s="4"/>
    </row>
    <row r="55" spans="3:14" ht="12.75">
      <c r="C55">
        <f>C54/1000</f>
        <v>0.014</v>
      </c>
      <c r="D55" t="s">
        <v>5</v>
      </c>
      <c r="H55" s="3"/>
      <c r="K55" s="4" t="s">
        <v>83</v>
      </c>
      <c r="L55" s="4"/>
      <c r="M55" s="4"/>
      <c r="N55" s="4"/>
    </row>
    <row r="56" spans="1:14" ht="12.75">
      <c r="A56" t="s">
        <v>21</v>
      </c>
      <c r="B56" t="s">
        <v>13</v>
      </c>
      <c r="C56" s="1">
        <f>C$6*C55</f>
        <v>0.00084</v>
      </c>
      <c r="D56" t="s">
        <v>14</v>
      </c>
      <c r="H56" s="24">
        <f>F$61/C56</f>
        <v>0.326003276003276</v>
      </c>
      <c r="L56" s="4"/>
      <c r="M56" s="4"/>
      <c r="N56" s="4"/>
    </row>
    <row r="57" spans="2:14" ht="12.75">
      <c r="B57" t="s">
        <v>15</v>
      </c>
      <c r="C57" s="23">
        <v>10</v>
      </c>
      <c r="I57" t="s">
        <v>65</v>
      </c>
      <c r="K57" s="4" t="s">
        <v>79</v>
      </c>
      <c r="L57" s="4"/>
      <c r="M57" s="4"/>
      <c r="N57" s="4"/>
    </row>
    <row r="58" spans="2:14" ht="12.75">
      <c r="B58" t="s">
        <v>18</v>
      </c>
      <c r="C58" s="1">
        <f>C53/C$4/C57/C56</f>
        <v>4261847.937265598</v>
      </c>
      <c r="D58" t="s">
        <v>17</v>
      </c>
      <c r="E58" s="17">
        <v>2</v>
      </c>
      <c r="F58" s="1">
        <f>C58*E58</f>
        <v>8523695.874531196</v>
      </c>
      <c r="G58" t="s">
        <v>17</v>
      </c>
      <c r="K58" s="4"/>
      <c r="L58" s="4"/>
      <c r="M58" s="4"/>
      <c r="N58" s="4"/>
    </row>
    <row r="59" ht="12.75">
      <c r="K59" s="4" t="s">
        <v>80</v>
      </c>
    </row>
    <row r="60" spans="2:7" ht="12.75">
      <c r="B60" s="4" t="s">
        <v>26</v>
      </c>
      <c r="C60" s="4"/>
      <c r="D60" s="4"/>
      <c r="E60" s="13"/>
      <c r="F60" s="6">
        <f>SUM(F30:F59)</f>
        <v>83259461.30242074</v>
      </c>
      <c r="G60" t="s">
        <v>17</v>
      </c>
    </row>
    <row r="61" spans="1:9" ht="12.75">
      <c r="A61" s="4" t="s">
        <v>63</v>
      </c>
      <c r="B61" s="4" t="s">
        <v>27</v>
      </c>
      <c r="F61" s="5">
        <f>F17/F60</f>
        <v>0.00027384275184275185</v>
      </c>
      <c r="G61" t="s">
        <v>28</v>
      </c>
      <c r="I61" s="14" t="s">
        <v>67</v>
      </c>
    </row>
    <row r="64" spans="1:6" ht="12.75" hidden="1">
      <c r="A64" t="s">
        <v>45</v>
      </c>
      <c r="B64" t="s">
        <v>46</v>
      </c>
      <c r="F64" s="1">
        <f>F61*SUM(F40:F58)</f>
        <v>4543.816543816544</v>
      </c>
    </row>
  </sheetData>
  <printOptions gridLines="1"/>
  <pageMargins left="0.75" right="0.75" top="1" bottom="1" header="0.4921259845" footer="0.4921259845"/>
  <pageSetup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79"/>
  <sheetViews>
    <sheetView workbookViewId="0" topLeftCell="A25">
      <selection activeCell="N77" sqref="N77"/>
    </sheetView>
  </sheetViews>
  <sheetFormatPr defaultColWidth="11.421875" defaultRowHeight="12.75"/>
  <cols>
    <col min="1" max="1" width="18.57421875" style="0" customWidth="1"/>
    <col min="2" max="2" width="10.00390625" style="0" customWidth="1"/>
    <col min="4" max="4" width="7.140625" style="0" customWidth="1"/>
    <col min="5" max="5" width="7.140625" style="12" customWidth="1"/>
    <col min="6" max="6" width="11.57421875" style="0" customWidth="1"/>
    <col min="7" max="7" width="5.28125" style="0" customWidth="1"/>
    <col min="8" max="8" width="13.140625" style="0" customWidth="1"/>
    <col min="9" max="9" width="15.8515625" style="0" customWidth="1"/>
  </cols>
  <sheetData>
    <row r="1" ht="15.75">
      <c r="A1" s="22" t="s">
        <v>89</v>
      </c>
    </row>
    <row r="2" spans="2:4" ht="12.75">
      <c r="B2" t="s">
        <v>52</v>
      </c>
      <c r="D2" s="15"/>
    </row>
    <row r="3" ht="12.75"/>
    <row r="4" spans="2:4" ht="12.75">
      <c r="B4" t="s">
        <v>0</v>
      </c>
      <c r="C4" s="1">
        <v>1.257E-06</v>
      </c>
      <c r="D4" t="s">
        <v>1</v>
      </c>
    </row>
    <row r="5" spans="1:6" ht="12.75">
      <c r="A5" t="s">
        <v>33</v>
      </c>
      <c r="B5" t="s">
        <v>11</v>
      </c>
      <c r="C5" s="16">
        <v>60</v>
      </c>
      <c r="D5" t="s">
        <v>10</v>
      </c>
      <c r="E5" s="26" t="s">
        <v>84</v>
      </c>
      <c r="F5" s="26"/>
    </row>
    <row r="6" spans="3:4" ht="12.75">
      <c r="C6" s="3">
        <f>C5/1000</f>
        <v>0.06</v>
      </c>
      <c r="D6" t="s">
        <v>5</v>
      </c>
    </row>
    <row r="7" spans="4:9" ht="12.75">
      <c r="D7" s="4"/>
      <c r="E7" s="13" t="s">
        <v>6</v>
      </c>
      <c r="F7" s="13" t="s">
        <v>64</v>
      </c>
      <c r="G7" s="4"/>
      <c r="H7" s="4" t="s">
        <v>39</v>
      </c>
      <c r="I7" s="4" t="s">
        <v>16</v>
      </c>
    </row>
    <row r="8" spans="2:8" ht="12.75">
      <c r="B8" s="7" t="s">
        <v>32</v>
      </c>
      <c r="H8" t="s">
        <v>29</v>
      </c>
    </row>
    <row r="9" spans="1:9" ht="12.75">
      <c r="A9" t="s">
        <v>47</v>
      </c>
      <c r="B9" t="s">
        <v>4</v>
      </c>
      <c r="C9" s="15">
        <v>190</v>
      </c>
      <c r="D9" t="s">
        <v>30</v>
      </c>
      <c r="H9" s="27"/>
      <c r="I9" t="s">
        <v>66</v>
      </c>
    </row>
    <row r="10" spans="1:8" ht="12.75">
      <c r="A10" t="s">
        <v>70</v>
      </c>
      <c r="B10" t="s">
        <v>8</v>
      </c>
      <c r="C10" s="14">
        <v>30</v>
      </c>
      <c r="D10" t="s">
        <v>10</v>
      </c>
      <c r="H10" s="27"/>
    </row>
    <row r="11" spans="3:8" ht="12.75">
      <c r="C11">
        <f>C10/1000</f>
        <v>0.03</v>
      </c>
      <c r="D11" t="s">
        <v>5</v>
      </c>
      <c r="H11" s="27"/>
    </row>
    <row r="12" spans="1:8" ht="12.75">
      <c r="A12" t="s">
        <v>34</v>
      </c>
      <c r="B12" t="s">
        <v>35</v>
      </c>
      <c r="C12" s="15">
        <v>0.38</v>
      </c>
      <c r="D12" t="s">
        <v>37</v>
      </c>
      <c r="H12" s="27"/>
    </row>
    <row r="13" spans="2:8" ht="12.75">
      <c r="B13" s="10" t="s">
        <v>15</v>
      </c>
      <c r="C13" s="11">
        <f>C12/(C9*1000)/C4</f>
        <v>1.5910898965791567</v>
      </c>
      <c r="H13" s="27"/>
    </row>
    <row r="14" spans="1:9" ht="12.75">
      <c r="A14" t="s">
        <v>53</v>
      </c>
      <c r="B14" t="s">
        <v>54</v>
      </c>
      <c r="C14" s="15">
        <v>15</v>
      </c>
      <c r="D14" t="s">
        <v>10</v>
      </c>
      <c r="H14" s="27"/>
      <c r="I14" t="s">
        <v>71</v>
      </c>
    </row>
    <row r="15" spans="3:8" ht="12.75">
      <c r="C15">
        <f>C14/1000</f>
        <v>0.015</v>
      </c>
      <c r="D15" t="s">
        <v>5</v>
      </c>
      <c r="H15" s="27"/>
    </row>
    <row r="16" spans="1:9" ht="12.75">
      <c r="A16" t="s">
        <v>21</v>
      </c>
      <c r="B16" t="s">
        <v>31</v>
      </c>
      <c r="C16">
        <f>C15*C6</f>
        <v>0.0009</v>
      </c>
      <c r="D16" t="s">
        <v>14</v>
      </c>
      <c r="H16" s="28">
        <f>F$71/C16</f>
        <v>0.14785619527726188</v>
      </c>
      <c r="I16" t="s">
        <v>50</v>
      </c>
    </row>
    <row r="17" spans="1:9" ht="12.75">
      <c r="A17" s="4" t="s">
        <v>41</v>
      </c>
      <c r="B17" s="4" t="s">
        <v>2</v>
      </c>
      <c r="C17" s="2">
        <f>C9*1000*C11</f>
        <v>5700</v>
      </c>
      <c r="D17" t="s">
        <v>3</v>
      </c>
      <c r="E17" s="17">
        <v>2</v>
      </c>
      <c r="F17" s="5">
        <f>C17*E17</f>
        <v>11400</v>
      </c>
      <c r="G17" t="s">
        <v>3</v>
      </c>
      <c r="H17" s="27"/>
      <c r="I17" t="s">
        <v>96</v>
      </c>
    </row>
    <row r="18" spans="2:8" ht="12.75">
      <c r="B18" s="4"/>
      <c r="C18" s="2"/>
      <c r="E18" s="20"/>
      <c r="F18" s="5"/>
      <c r="H18" s="27"/>
    </row>
    <row r="19" spans="1:9" ht="12.75">
      <c r="A19" t="s">
        <v>43</v>
      </c>
      <c r="B19" t="s">
        <v>44</v>
      </c>
      <c r="C19" s="1">
        <f>C17-(C30*F71)</f>
        <v>3482.157070841072</v>
      </c>
      <c r="D19" t="s">
        <v>3</v>
      </c>
      <c r="E19" s="12">
        <f>E17</f>
        <v>2</v>
      </c>
      <c r="F19" s="1">
        <f>C19*E19</f>
        <v>6964.314141682144</v>
      </c>
      <c r="G19" t="s">
        <v>3</v>
      </c>
      <c r="H19" s="27"/>
      <c r="I19" t="s">
        <v>50</v>
      </c>
    </row>
    <row r="20" spans="1:9" ht="12.75">
      <c r="A20" s="4" t="s">
        <v>48</v>
      </c>
      <c r="B20" s="4" t="s">
        <v>49</v>
      </c>
      <c r="C20" s="18">
        <f>C19/C11/1000</f>
        <v>116.07190236136907</v>
      </c>
      <c r="D20" t="s">
        <v>30</v>
      </c>
      <c r="H20" s="27"/>
      <c r="I20" t="s">
        <v>50</v>
      </c>
    </row>
    <row r="21" spans="6:8" ht="12.75">
      <c r="F21" s="2"/>
      <c r="H21" s="27"/>
    </row>
    <row r="22" spans="2:8" ht="12.75">
      <c r="B22" s="7" t="s">
        <v>7</v>
      </c>
      <c r="H22" s="27"/>
    </row>
    <row r="23" spans="2:8" ht="12.75">
      <c r="B23" s="4" t="s">
        <v>42</v>
      </c>
      <c r="C23" s="8" t="s">
        <v>38</v>
      </c>
      <c r="H23" s="27"/>
    </row>
    <row r="24" spans="1:8" ht="12.75">
      <c r="A24" t="s">
        <v>20</v>
      </c>
      <c r="B24" t="s">
        <v>8</v>
      </c>
      <c r="C24">
        <f>C10</f>
        <v>30</v>
      </c>
      <c r="D24" t="s">
        <v>10</v>
      </c>
      <c r="H24" s="27"/>
    </row>
    <row r="25" spans="3:8" ht="12.75">
      <c r="C25">
        <f>C24/1000</f>
        <v>0.03</v>
      </c>
      <c r="D25" t="s">
        <v>5</v>
      </c>
      <c r="H25" s="27"/>
    </row>
    <row r="26" spans="1:9" ht="12.75">
      <c r="A26" t="s">
        <v>53</v>
      </c>
      <c r="B26" t="s">
        <v>54</v>
      </c>
      <c r="C26" s="21">
        <v>15</v>
      </c>
      <c r="D26" t="s">
        <v>10</v>
      </c>
      <c r="H26" s="27"/>
      <c r="I26" t="s">
        <v>55</v>
      </c>
    </row>
    <row r="27" spans="3:8" ht="12.75">
      <c r="C27">
        <f>C26/1000</f>
        <v>0.015</v>
      </c>
      <c r="D27" t="s">
        <v>5</v>
      </c>
      <c r="H27" s="27"/>
    </row>
    <row r="28" spans="1:8" ht="12.75">
      <c r="A28" t="s">
        <v>21</v>
      </c>
      <c r="B28" t="s">
        <v>57</v>
      </c>
      <c r="C28" s="1">
        <f>C$6*C27</f>
        <v>0.0009</v>
      </c>
      <c r="D28" t="s">
        <v>14</v>
      </c>
      <c r="H28" s="27">
        <f>F$71/C28</f>
        <v>0.14785619527726188</v>
      </c>
    </row>
    <row r="29" spans="2:8" ht="12.75">
      <c r="B29" t="s">
        <v>15</v>
      </c>
      <c r="C29" s="9">
        <f>C13</f>
        <v>1.5910898965791567</v>
      </c>
      <c r="H29" s="27"/>
    </row>
    <row r="30" spans="2:8" ht="12.75">
      <c r="B30" t="s">
        <v>18</v>
      </c>
      <c r="C30" s="1">
        <f>C25/C$4/C29/C28</f>
        <v>16666666.666666668</v>
      </c>
      <c r="D30" t="s">
        <v>17</v>
      </c>
      <c r="E30" s="20">
        <f>E17</f>
        <v>2</v>
      </c>
      <c r="F30" s="1">
        <f>C30*E30</f>
        <v>33333333.333333336</v>
      </c>
      <c r="G30" t="s">
        <v>17</v>
      </c>
      <c r="H30" s="27"/>
    </row>
    <row r="31" spans="2:8" ht="12.75">
      <c r="B31" s="7"/>
      <c r="H31" s="27"/>
    </row>
    <row r="32" spans="2:8" ht="12.75">
      <c r="B32" s="4" t="s">
        <v>12</v>
      </c>
      <c r="C32" s="8" t="s">
        <v>36</v>
      </c>
      <c r="H32" s="27"/>
    </row>
    <row r="33" spans="1:9" ht="12.75">
      <c r="A33" t="s">
        <v>59</v>
      </c>
      <c r="B33" t="s">
        <v>60</v>
      </c>
      <c r="C33" s="15">
        <v>40</v>
      </c>
      <c r="D33" t="s">
        <v>10</v>
      </c>
      <c r="H33" s="27"/>
      <c r="I33" t="s">
        <v>61</v>
      </c>
    </row>
    <row r="34" spans="1:8" ht="12.75">
      <c r="A34" t="s">
        <v>20</v>
      </c>
      <c r="B34" t="s">
        <v>9</v>
      </c>
      <c r="C34">
        <f>C33+C36</f>
        <v>45</v>
      </c>
      <c r="H34" s="27"/>
    </row>
    <row r="35" spans="3:8" ht="12.75">
      <c r="C35">
        <f>C34/1000</f>
        <v>0.045</v>
      </c>
      <c r="D35" t="s">
        <v>5</v>
      </c>
      <c r="H35" s="27"/>
    </row>
    <row r="36" spans="1:8" ht="12.75">
      <c r="A36" t="s">
        <v>58</v>
      </c>
      <c r="B36" t="s">
        <v>56</v>
      </c>
      <c r="C36" s="23">
        <v>5</v>
      </c>
      <c r="D36" t="s">
        <v>10</v>
      </c>
      <c r="H36" s="27"/>
    </row>
    <row r="37" spans="3:8" ht="12.75">
      <c r="C37">
        <f>C36/1000</f>
        <v>0.005</v>
      </c>
      <c r="D37" t="s">
        <v>5</v>
      </c>
      <c r="H37" s="27"/>
    </row>
    <row r="38" spans="1:8" ht="12.75">
      <c r="A38" t="s">
        <v>21</v>
      </c>
      <c r="B38" t="s">
        <v>13</v>
      </c>
      <c r="C38" s="1">
        <f>C$6*C37</f>
        <v>0.0003</v>
      </c>
      <c r="D38" t="s">
        <v>14</v>
      </c>
      <c r="H38" s="27">
        <f>F$71/C38</f>
        <v>0.44356858583178566</v>
      </c>
    </row>
    <row r="39" spans="2:9" ht="12.75">
      <c r="B39" t="s">
        <v>15</v>
      </c>
      <c r="C39" s="23">
        <v>100</v>
      </c>
      <c r="H39" s="27"/>
      <c r="I39" t="s">
        <v>62</v>
      </c>
    </row>
    <row r="40" spans="2:8" ht="12.75">
      <c r="B40" t="s">
        <v>18</v>
      </c>
      <c r="C40" s="1">
        <f>C35/C$4/C39/C38</f>
        <v>1193317.4224343677</v>
      </c>
      <c r="D40" t="s">
        <v>17</v>
      </c>
      <c r="E40" s="17">
        <v>1</v>
      </c>
      <c r="F40" s="1">
        <f>C40*E40</f>
        <v>1193317.4224343677</v>
      </c>
      <c r="G40" t="s">
        <v>17</v>
      </c>
      <c r="H40" s="27"/>
    </row>
    <row r="41" ht="12.75">
      <c r="H41" s="27"/>
    </row>
    <row r="42" spans="2:8" ht="12.75">
      <c r="B42" s="4" t="s">
        <v>19</v>
      </c>
      <c r="C42" s="4" t="s">
        <v>25</v>
      </c>
      <c r="H42" s="27"/>
    </row>
    <row r="43" spans="1:8" ht="12.75">
      <c r="A43" t="s">
        <v>20</v>
      </c>
      <c r="B43" t="s">
        <v>9</v>
      </c>
      <c r="C43" s="15">
        <v>1.5</v>
      </c>
      <c r="D43" t="s">
        <v>10</v>
      </c>
      <c r="H43" s="27"/>
    </row>
    <row r="44" spans="3:8" ht="12.75">
      <c r="C44">
        <f>C43/1000</f>
        <v>0.0015</v>
      </c>
      <c r="D44" t="s">
        <v>5</v>
      </c>
      <c r="H44" s="27"/>
    </row>
    <row r="45" spans="1:8" ht="12.75">
      <c r="A45" t="s">
        <v>53</v>
      </c>
      <c r="B45" t="s">
        <v>56</v>
      </c>
      <c r="C45" s="15">
        <v>14</v>
      </c>
      <c r="D45" t="s">
        <v>10</v>
      </c>
      <c r="H45" s="27"/>
    </row>
    <row r="46" spans="3:11" ht="12.75">
      <c r="C46">
        <f>C45/1000</f>
        <v>0.014</v>
      </c>
      <c r="D46" t="s">
        <v>5</v>
      </c>
      <c r="H46" s="27"/>
      <c r="K46" s="7" t="s">
        <v>72</v>
      </c>
    </row>
    <row r="47" spans="1:8" ht="12.75">
      <c r="A47" t="s">
        <v>21</v>
      </c>
      <c r="B47" t="s">
        <v>13</v>
      </c>
      <c r="C47" s="1">
        <f>C$6*C46</f>
        <v>0.00084</v>
      </c>
      <c r="D47" t="s">
        <v>14</v>
      </c>
      <c r="H47" s="29">
        <f>F$71/C47</f>
        <v>0.15841735208278057</v>
      </c>
    </row>
    <row r="48" spans="2:14" ht="12.75">
      <c r="B48" t="s">
        <v>15</v>
      </c>
      <c r="C48">
        <v>1</v>
      </c>
      <c r="H48" s="27"/>
      <c r="I48" t="s">
        <v>23</v>
      </c>
      <c r="K48" s="4"/>
      <c r="L48" s="4"/>
      <c r="M48" s="4"/>
      <c r="N48" s="4"/>
    </row>
    <row r="49" spans="2:14" ht="12.75">
      <c r="B49" t="s">
        <v>18</v>
      </c>
      <c r="C49" s="1">
        <f>C44/C$4/C48/C47</f>
        <v>1420615.9790885327</v>
      </c>
      <c r="D49" t="s">
        <v>17</v>
      </c>
      <c r="E49" s="17">
        <v>2</v>
      </c>
      <c r="F49" s="1">
        <f>C49*E49</f>
        <v>2841231.9581770655</v>
      </c>
      <c r="G49" t="s">
        <v>17</v>
      </c>
      <c r="H49" s="27"/>
      <c r="K49" s="25"/>
      <c r="L49" s="4"/>
      <c r="M49" s="4"/>
      <c r="N49" s="4"/>
    </row>
    <row r="50" spans="8:14" ht="12.75">
      <c r="H50" s="27"/>
      <c r="K50" s="4"/>
      <c r="L50" s="4"/>
      <c r="M50" s="4"/>
      <c r="N50" s="4"/>
    </row>
    <row r="51" spans="2:14" ht="12.75">
      <c r="B51" s="4" t="s">
        <v>22</v>
      </c>
      <c r="C51" s="4" t="s">
        <v>24</v>
      </c>
      <c r="H51" s="27"/>
      <c r="K51" s="4"/>
      <c r="L51" s="4"/>
      <c r="M51" s="4"/>
      <c r="N51" s="4"/>
    </row>
    <row r="52" spans="1:14" ht="12.75">
      <c r="A52" t="s">
        <v>20</v>
      </c>
      <c r="B52" t="s">
        <v>9</v>
      </c>
      <c r="C52" s="23">
        <v>45</v>
      </c>
      <c r="D52" t="s">
        <v>10</v>
      </c>
      <c r="H52" s="27"/>
      <c r="K52" s="4"/>
      <c r="L52" s="4"/>
      <c r="M52" s="4"/>
      <c r="N52" s="4"/>
    </row>
    <row r="53" spans="3:14" ht="12.75">
      <c r="C53">
        <f>C52/1000</f>
        <v>0.045</v>
      </c>
      <c r="D53" t="s">
        <v>5</v>
      </c>
      <c r="H53" s="27"/>
      <c r="K53" s="4"/>
      <c r="L53" s="4"/>
      <c r="M53" s="4"/>
      <c r="N53" s="4"/>
    </row>
    <row r="54" spans="1:14" ht="12.75">
      <c r="A54" t="s">
        <v>53</v>
      </c>
      <c r="B54" t="s">
        <v>56</v>
      </c>
      <c r="C54" s="15">
        <v>14</v>
      </c>
      <c r="D54" t="s">
        <v>10</v>
      </c>
      <c r="H54" s="27"/>
      <c r="K54" s="4"/>
      <c r="L54" s="4"/>
      <c r="M54" s="4"/>
      <c r="N54" s="4"/>
    </row>
    <row r="55" spans="3:14" ht="12.75">
      <c r="C55">
        <f>C54/1000</f>
        <v>0.014</v>
      </c>
      <c r="D55" t="s">
        <v>5</v>
      </c>
      <c r="H55" s="27"/>
      <c r="K55" s="4"/>
      <c r="L55" s="4"/>
      <c r="M55" s="4"/>
      <c r="N55" s="4"/>
    </row>
    <row r="56" spans="1:14" ht="12.75">
      <c r="A56" t="s">
        <v>21</v>
      </c>
      <c r="B56" t="s">
        <v>13</v>
      </c>
      <c r="C56" s="1">
        <f>C$6*C55</f>
        <v>0.00084</v>
      </c>
      <c r="D56" t="s">
        <v>14</v>
      </c>
      <c r="H56" s="30">
        <f>F$71/C56</f>
        <v>0.15841735208278057</v>
      </c>
      <c r="L56" s="4"/>
      <c r="M56" s="4"/>
      <c r="N56" s="4"/>
    </row>
    <row r="57" spans="2:14" ht="12.75">
      <c r="B57" t="s">
        <v>15</v>
      </c>
      <c r="C57" s="23">
        <v>10</v>
      </c>
      <c r="H57" s="27"/>
      <c r="I57" t="s">
        <v>65</v>
      </c>
      <c r="K57" s="4"/>
      <c r="L57" s="4"/>
      <c r="M57" s="4"/>
      <c r="N57" s="4"/>
    </row>
    <row r="58" spans="2:14" ht="12.75">
      <c r="B58" t="s">
        <v>18</v>
      </c>
      <c r="C58" s="1">
        <f>C53/C$4/C57/C56</f>
        <v>4261847.937265598</v>
      </c>
      <c r="D58" t="s">
        <v>17</v>
      </c>
      <c r="E58" s="17">
        <v>2</v>
      </c>
      <c r="F58" s="1">
        <f>C58*E58</f>
        <v>8523695.874531196</v>
      </c>
      <c r="G58" t="s">
        <v>17</v>
      </c>
      <c r="H58" s="27"/>
      <c r="K58" s="4"/>
      <c r="L58" s="4"/>
      <c r="M58" s="4"/>
      <c r="N58" s="4"/>
    </row>
    <row r="59" spans="5:8" ht="12.75">
      <c r="E59" s="20"/>
      <c r="H59" s="27"/>
    </row>
    <row r="60" spans="2:9" ht="12.75">
      <c r="B60" s="4" t="s">
        <v>100</v>
      </c>
      <c r="C60" s="8" t="s">
        <v>86</v>
      </c>
      <c r="H60" s="27"/>
      <c r="I60" t="s">
        <v>95</v>
      </c>
    </row>
    <row r="61" spans="1:8" ht="12.75">
      <c r="A61" t="s">
        <v>59</v>
      </c>
      <c r="B61" t="s">
        <v>60</v>
      </c>
      <c r="C61" s="32">
        <f>C33</f>
        <v>40</v>
      </c>
      <c r="D61" t="s">
        <v>10</v>
      </c>
      <c r="H61" s="27"/>
    </row>
    <row r="62" spans="1:8" ht="12.75">
      <c r="A62" t="s">
        <v>20</v>
      </c>
      <c r="B62" t="s">
        <v>9</v>
      </c>
      <c r="C62">
        <f>C61+C64</f>
        <v>60</v>
      </c>
      <c r="H62" s="27"/>
    </row>
    <row r="63" spans="3:8" ht="12.75">
      <c r="C63">
        <f>C62/1000</f>
        <v>0.06</v>
      </c>
      <c r="D63" t="s">
        <v>5</v>
      </c>
      <c r="H63" s="27"/>
    </row>
    <row r="64" spans="1:9" ht="12.75">
      <c r="A64" t="s">
        <v>58</v>
      </c>
      <c r="B64" t="s">
        <v>56</v>
      </c>
      <c r="C64" s="23">
        <v>20</v>
      </c>
      <c r="D64" t="s">
        <v>10</v>
      </c>
      <c r="H64" s="27"/>
      <c r="I64" t="s">
        <v>101</v>
      </c>
    </row>
    <row r="65" spans="3:14" ht="12.75">
      <c r="C65">
        <f>C64/1000</f>
        <v>0.02</v>
      </c>
      <c r="D65" t="s">
        <v>5</v>
      </c>
      <c r="H65" s="27"/>
      <c r="K65" s="4"/>
      <c r="L65" s="4"/>
      <c r="M65" s="4"/>
      <c r="N65" s="4"/>
    </row>
    <row r="66" spans="1:14" ht="12.75">
      <c r="A66" t="s">
        <v>21</v>
      </c>
      <c r="B66" t="s">
        <v>13</v>
      </c>
      <c r="C66" s="1">
        <f>C$6*C65</f>
        <v>0.0012</v>
      </c>
      <c r="D66" t="s">
        <v>14</v>
      </c>
      <c r="H66" s="27">
        <f>F$71/C66</f>
        <v>0.11089214645794641</v>
      </c>
      <c r="K66" s="4"/>
      <c r="L66" s="4"/>
      <c r="M66" s="4"/>
      <c r="N66" s="4"/>
    </row>
    <row r="67" spans="2:14" ht="12.75">
      <c r="B67" t="s">
        <v>15</v>
      </c>
      <c r="C67" s="23">
        <v>1</v>
      </c>
      <c r="H67" s="27"/>
      <c r="I67" t="s">
        <v>23</v>
      </c>
      <c r="K67" s="4"/>
      <c r="L67" s="4"/>
      <c r="M67" s="4"/>
      <c r="N67" s="4"/>
    </row>
    <row r="68" spans="2:14" ht="12.75">
      <c r="B68" t="s">
        <v>18</v>
      </c>
      <c r="C68" s="1">
        <f>C63/C$4/C67/C66</f>
        <v>39777247.41447892</v>
      </c>
      <c r="D68" t="s">
        <v>17</v>
      </c>
      <c r="E68" s="17">
        <v>1</v>
      </c>
      <c r="F68" s="1">
        <f>C68*E68</f>
        <v>39777247.41447892</v>
      </c>
      <c r="G68" t="s">
        <v>17</v>
      </c>
      <c r="H68" s="27"/>
      <c r="K68" s="4"/>
      <c r="L68" s="4"/>
      <c r="M68" s="4"/>
      <c r="N68" s="4"/>
    </row>
    <row r="69" spans="8:11" ht="12.75">
      <c r="H69" s="27"/>
      <c r="K69" s="4"/>
    </row>
    <row r="70" spans="2:8" ht="12.75">
      <c r="B70" s="4" t="s">
        <v>26</v>
      </c>
      <c r="C70" s="4"/>
      <c r="D70" s="4"/>
      <c r="E70" s="13"/>
      <c r="F70" s="6">
        <f>SUM(F30:F69)</f>
        <v>85668826.00295489</v>
      </c>
      <c r="G70" t="s">
        <v>17</v>
      </c>
      <c r="H70" s="27"/>
    </row>
    <row r="71" spans="1:9" ht="12.75">
      <c r="A71" s="4" t="s">
        <v>63</v>
      </c>
      <c r="B71" s="4" t="s">
        <v>27</v>
      </c>
      <c r="F71" s="5">
        <f>F17/F70</f>
        <v>0.0001330705757495357</v>
      </c>
      <c r="G71" t="s">
        <v>28</v>
      </c>
      <c r="H71" s="27"/>
      <c r="I71" s="14" t="s">
        <v>67</v>
      </c>
    </row>
    <row r="72" ht="12.75">
      <c r="H72" s="27"/>
    </row>
    <row r="73" spans="1:9" ht="12.75">
      <c r="A73" t="s">
        <v>45</v>
      </c>
      <c r="B73" t="s">
        <v>46</v>
      </c>
      <c r="F73" s="1">
        <f>F71*SUM(F40:F68)</f>
        <v>6964.3141416821445</v>
      </c>
      <c r="H73" s="27"/>
      <c r="I73" t="s">
        <v>87</v>
      </c>
    </row>
    <row r="74" ht="12.75">
      <c r="H74" s="27"/>
    </row>
    <row r="75" ht="12.75">
      <c r="H75" s="27"/>
    </row>
    <row r="76" spans="1:11" ht="12.75">
      <c r="A76" s="4" t="s">
        <v>88</v>
      </c>
      <c r="B76" t="s">
        <v>97</v>
      </c>
      <c r="C76" s="3">
        <f>0.5*POWER(H47,2)/C4*C47</f>
        <v>8.385317522025664</v>
      </c>
      <c r="D76" t="s">
        <v>90</v>
      </c>
      <c r="I76" t="s">
        <v>99</v>
      </c>
      <c r="K76" t="s">
        <v>91</v>
      </c>
    </row>
    <row r="77" spans="1:3" ht="12.75">
      <c r="A77" t="s">
        <v>92</v>
      </c>
      <c r="B77" t="s">
        <v>93</v>
      </c>
      <c r="C77">
        <v>12</v>
      </c>
    </row>
    <row r="79" spans="1:4" ht="12.75">
      <c r="A79" s="4" t="s">
        <v>94</v>
      </c>
      <c r="B79" s="31" t="s">
        <v>98</v>
      </c>
      <c r="C79" s="24">
        <f>C76*C77</f>
        <v>100.62381026430796</v>
      </c>
      <c r="D79" t="s">
        <v>90</v>
      </c>
    </row>
  </sheetData>
  <printOptions gridLines="1"/>
  <pageMargins left="0.75" right="0.75" top="1" bottom="1" header="0.4921259845" footer="0.4921259845"/>
  <pageSetup orientation="portrait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8" sqref="D4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</dc:creator>
  <cp:keywords/>
  <dc:description/>
  <cp:lastModifiedBy>Georgi</cp:lastModifiedBy>
  <cp:lastPrinted>2011-10-26T19:19:11Z</cp:lastPrinted>
  <dcterms:created xsi:type="dcterms:W3CDTF">2011-10-21T18:25:09Z</dcterms:created>
  <dcterms:modified xsi:type="dcterms:W3CDTF">2011-10-27T21:19:34Z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A.Georgi</vt:lpwstr>
  </property>
  <property fmtid="{D5CDD505-2E9C-101B-9397-08002B2CF9AE}" pid="3" name="Erstellt von">
    <vt:lpwstr>Georgi</vt:lpwstr>
  </property>
  <property fmtid="{D5CDD505-2E9C-101B-9397-08002B2CF9AE}" pid="4" name="Abschlussdatum">
    <vt:lpwstr>26.10.2011</vt:lpwstr>
  </property>
</Properties>
</file>