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3295" windowHeight="14700" tabRatio="752" activeTab="0"/>
  </bookViews>
  <sheets>
    <sheet name="Nd-Einscheibe ; Fe-Pulver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Georgi</author>
  </authors>
  <commentList>
    <comment ref="H38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nicht  &gt; 1,2 werden lassen, da keine Daten</t>
        </r>
      </text>
    </comment>
  </commentList>
</comments>
</file>

<file path=xl/sharedStrings.xml><?xml version="1.0" encoding="utf-8"?>
<sst xmlns="http://schemas.openxmlformats.org/spreadsheetml/2006/main" count="175" uniqueCount="92">
  <si>
    <t>My_0</t>
  </si>
  <si>
    <t>Vs/Am</t>
  </si>
  <si>
    <t>MMK</t>
  </si>
  <si>
    <t>A</t>
  </si>
  <si>
    <t>bHc</t>
  </si>
  <si>
    <t>m</t>
  </si>
  <si>
    <t>Anzahl</t>
  </si>
  <si>
    <t>magnet. Widerstände</t>
  </si>
  <si>
    <t>l_m</t>
  </si>
  <si>
    <t>l_R</t>
  </si>
  <si>
    <t>mm</t>
  </si>
  <si>
    <t>L_m</t>
  </si>
  <si>
    <t>R1:</t>
  </si>
  <si>
    <t>A_R</t>
  </si>
  <si>
    <t>m²</t>
  </si>
  <si>
    <t>My_rel</t>
  </si>
  <si>
    <t>Bemerkung</t>
  </si>
  <si>
    <t>A/Vs</t>
  </si>
  <si>
    <t>R</t>
  </si>
  <si>
    <t>R2:</t>
  </si>
  <si>
    <t>magnet. Länge</t>
  </si>
  <si>
    <t>Querschnitt</t>
  </si>
  <si>
    <t>R3:</t>
  </si>
  <si>
    <t>Luft</t>
  </si>
  <si>
    <t>Spulenkern</t>
  </si>
  <si>
    <t>wahrer Luftspalt</t>
  </si>
  <si>
    <t>Summe R</t>
  </si>
  <si>
    <t>Phi</t>
  </si>
  <si>
    <t>Vs</t>
  </si>
  <si>
    <t>Vs/m²  (T)</t>
  </si>
  <si>
    <t>kA/m</t>
  </si>
  <si>
    <t>A_m</t>
  </si>
  <si>
    <t>Magnete</t>
  </si>
  <si>
    <t>Magnetlänge</t>
  </si>
  <si>
    <t>Remanenz</t>
  </si>
  <si>
    <t>Br</t>
  </si>
  <si>
    <t>Rückverbindung</t>
  </si>
  <si>
    <t>T</t>
  </si>
  <si>
    <t>Ri_Magnet</t>
  </si>
  <si>
    <t>Flussdichte B</t>
  </si>
  <si>
    <t>magnet. Leerlaufsp.</t>
  </si>
  <si>
    <t>Rmi:</t>
  </si>
  <si>
    <t>magnet. Spannung</t>
  </si>
  <si>
    <t>Vm</t>
  </si>
  <si>
    <t>Spannungsfall üb. R</t>
  </si>
  <si>
    <t>Vr</t>
  </si>
  <si>
    <t>Koerzitivfeldstärke</t>
  </si>
  <si>
    <t>Feldstärke</t>
  </si>
  <si>
    <t>H</t>
  </si>
  <si>
    <t>Arbeitspunkt</t>
  </si>
  <si>
    <t>NdFeBr H40</t>
  </si>
  <si>
    <t xml:space="preserve">auszufüllende Felder sind </t>
  </si>
  <si>
    <t>anzusetzende Breite</t>
  </si>
  <si>
    <t>b_M</t>
  </si>
  <si>
    <t>Halbbreite</t>
  </si>
  <si>
    <t>b_R</t>
  </si>
  <si>
    <t>A_M</t>
  </si>
  <si>
    <t>Dicke</t>
  </si>
  <si>
    <t>wirksame Breite</t>
  </si>
  <si>
    <t>wB</t>
  </si>
  <si>
    <t>s.Konstruktion</t>
  </si>
  <si>
    <t>Baustahl</t>
  </si>
  <si>
    <t>magnetischer Fluss</t>
  </si>
  <si>
    <t>gesamt</t>
  </si>
  <si>
    <t>Fe_Pulverkern</t>
  </si>
  <si>
    <t>1/2 Querschnitt!</t>
  </si>
  <si>
    <t>Magnethöhe</t>
  </si>
  <si>
    <t>1/2 Magnetbreite</t>
  </si>
  <si>
    <t>Kurzauswertung:</t>
  </si>
  <si>
    <t>Überprüfung F19</t>
  </si>
  <si>
    <t>Kraft auf Luftspalt</t>
  </si>
  <si>
    <t>N</t>
  </si>
  <si>
    <t>Anzahl Magneten</t>
  </si>
  <si>
    <t>n</t>
  </si>
  <si>
    <t>Achsialkraft</t>
  </si>
  <si>
    <t>eine Magnetplatte</t>
  </si>
  <si>
    <t xml:space="preserve"> F</t>
  </si>
  <si>
    <t>Fa</t>
  </si>
  <si>
    <t>R1_P:</t>
  </si>
  <si>
    <t>Rückverbindung_Pulvermat.</t>
  </si>
  <si>
    <t>Spulenkernlänge</t>
  </si>
  <si>
    <t>Ausdehnung Magn.</t>
  </si>
  <si>
    <t>L_k</t>
  </si>
  <si>
    <t>mittl. Halb-Breite</t>
  </si>
  <si>
    <t>// F=0,5*B²*A/(My_0) //</t>
  </si>
  <si>
    <t>1/2 Magnetseite!</t>
  </si>
  <si>
    <t>1 Magnetscheibe, Stator + 2. Rückschluss Fe-Pulverkern, Magn./Spulen 4:3</t>
  </si>
  <si>
    <t>Konstruktion s. Generator_D300_12-9.pdf</t>
  </si>
  <si>
    <t>Magnet 46x30(x10) füllt Idealmagnetform nur ungenügend aus.</t>
  </si>
  <si>
    <t>Darum in vergleichsweise großen Spulen relat. geringes B</t>
  </si>
  <si>
    <t>Spulenkern-Maßen an Magnetmaße angepast</t>
  </si>
  <si>
    <t>Magnet-Polschuhe empfohlen oder Versuch mit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</si>
</sst>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E+00"/>
    <numFmt numFmtId="165" formatCode="0.0"/>
    <numFmt numFmtId="166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2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" fontId="2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2" fontId="11" fillId="0" borderId="0" xfId="0" applyNumberFormat="1" applyFon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6" fontId="6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megnet. Widerstände gesamt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'Nd-Einscheibe ; Fe-Pulver'!$C$32</c:f>
              <c:strCache>
                <c:ptCount val="1"/>
                <c:pt idx="0">
                  <c:v>Rückverbindung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'Nd-Einscheibe ; Fe-Pulver'!$F$40</c:f>
              <c:numCache/>
            </c:numRef>
          </c:val>
        </c:ser>
        <c:ser>
          <c:idx val="1"/>
          <c:order val="1"/>
          <c:tx>
            <c:strRef>
              <c:f>'Nd-Einscheibe ; Fe-Pulver'!$C$44</c:f>
              <c:strCache>
                <c:ptCount val="1"/>
                <c:pt idx="0">
                  <c:v>wahrer Luftspalt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'Nd-Einscheibe ; Fe-Pulver'!$F$51</c:f>
              <c:numCache/>
            </c:numRef>
          </c:val>
        </c:ser>
        <c:ser>
          <c:idx val="2"/>
          <c:order val="2"/>
          <c:tx>
            <c:strRef>
              <c:f>'Nd-Einscheibe ; Fe-Pulver'!$C$53</c:f>
              <c:strCache>
                <c:ptCount val="1"/>
                <c:pt idx="0">
                  <c:v>Spulenkern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'Nd-Einscheibe ; Fe-Pulver'!$F$60</c:f>
              <c:numCache/>
            </c:numRef>
          </c:val>
        </c:ser>
        <c:ser>
          <c:idx val="3"/>
          <c:order val="3"/>
          <c:tx>
            <c:v>Rückverbind. Pulvermat.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'Nd-Einscheibe ; Fe-Pulver'!$F$70</c:f>
              <c:numCache/>
            </c:numRef>
          </c:val>
        </c:ser>
        <c:axId val="3520135"/>
        <c:axId val="31681216"/>
      </c:barChart>
      <c:catAx>
        <c:axId val="352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81216"/>
        <c:crosses val="autoZero"/>
        <c:auto val="1"/>
        <c:lblOffset val="100"/>
        <c:noMultiLvlLbl val="0"/>
      </c:catAx>
      <c:valAx>
        <c:axId val="3168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A/Vs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0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23</xdr:row>
      <xdr:rowOff>133350</xdr:rowOff>
    </xdr:from>
    <xdr:to>
      <xdr:col>16</xdr:col>
      <xdr:colOff>523875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7105650" y="3895725"/>
        <a:ext cx="54578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333375</xdr:colOff>
      <xdr:row>1</xdr:row>
      <xdr:rowOff>19050</xdr:rowOff>
    </xdr:from>
    <xdr:to>
      <xdr:col>16</xdr:col>
      <xdr:colOff>457200</xdr:colOff>
      <xdr:row>19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219075"/>
          <a:ext cx="54578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561975</xdr:colOff>
      <xdr:row>5</xdr:row>
      <xdr:rowOff>28575</xdr:rowOff>
    </xdr:from>
    <xdr:to>
      <xdr:col>14</xdr:col>
      <xdr:colOff>361950</xdr:colOff>
      <xdr:row>9</xdr:row>
      <xdr:rowOff>152400</xdr:rowOff>
    </xdr:to>
    <xdr:sp>
      <xdr:nvSpPr>
        <xdr:cNvPr id="3" name="Line 5"/>
        <xdr:cNvSpPr>
          <a:spLocks/>
        </xdr:cNvSpPr>
      </xdr:nvSpPr>
      <xdr:spPr>
        <a:xfrm>
          <a:off x="10315575" y="876300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4</xdr:row>
      <xdr:rowOff>142875</xdr:rowOff>
    </xdr:from>
    <xdr:to>
      <xdr:col>15</xdr:col>
      <xdr:colOff>171450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0887075" y="828675"/>
          <a:ext cx="5619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4</xdr:row>
      <xdr:rowOff>133350</xdr:rowOff>
    </xdr:from>
    <xdr:to>
      <xdr:col>15</xdr:col>
      <xdr:colOff>695325</xdr:colOff>
      <xdr:row>8</xdr:row>
      <xdr:rowOff>152400</xdr:rowOff>
    </xdr:to>
    <xdr:sp>
      <xdr:nvSpPr>
        <xdr:cNvPr id="5" name="Line 7"/>
        <xdr:cNvSpPr>
          <a:spLocks/>
        </xdr:cNvSpPr>
      </xdr:nvSpPr>
      <xdr:spPr>
        <a:xfrm>
          <a:off x="11468100" y="819150"/>
          <a:ext cx="5048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12</xdr:row>
      <xdr:rowOff>9525</xdr:rowOff>
    </xdr:from>
    <xdr:to>
      <xdr:col>14</xdr:col>
      <xdr:colOff>352425</xdr:colOff>
      <xdr:row>16</xdr:row>
      <xdr:rowOff>76200</xdr:rowOff>
    </xdr:to>
    <xdr:sp>
      <xdr:nvSpPr>
        <xdr:cNvPr id="6" name="Line 8"/>
        <xdr:cNvSpPr>
          <a:spLocks/>
        </xdr:cNvSpPr>
      </xdr:nvSpPr>
      <xdr:spPr>
        <a:xfrm flipV="1">
          <a:off x="10229850" y="1990725"/>
          <a:ext cx="638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12</xdr:row>
      <xdr:rowOff>9525</xdr:rowOff>
    </xdr:from>
    <xdr:to>
      <xdr:col>15</xdr:col>
      <xdr:colOff>161925</xdr:colOff>
      <xdr:row>16</xdr:row>
      <xdr:rowOff>66675</xdr:rowOff>
    </xdr:to>
    <xdr:sp>
      <xdr:nvSpPr>
        <xdr:cNvPr id="7" name="Line 9"/>
        <xdr:cNvSpPr>
          <a:spLocks/>
        </xdr:cNvSpPr>
      </xdr:nvSpPr>
      <xdr:spPr>
        <a:xfrm>
          <a:off x="10858500" y="1990725"/>
          <a:ext cx="5810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12</xdr:row>
      <xdr:rowOff>57150</xdr:rowOff>
    </xdr:from>
    <xdr:to>
      <xdr:col>15</xdr:col>
      <xdr:colOff>695325</xdr:colOff>
      <xdr:row>16</xdr:row>
      <xdr:rowOff>95250</xdr:rowOff>
    </xdr:to>
    <xdr:sp>
      <xdr:nvSpPr>
        <xdr:cNvPr id="8" name="Line 10"/>
        <xdr:cNvSpPr>
          <a:spLocks/>
        </xdr:cNvSpPr>
      </xdr:nvSpPr>
      <xdr:spPr>
        <a:xfrm flipV="1">
          <a:off x="11439525" y="2038350"/>
          <a:ext cx="533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457200</xdr:colOff>
      <xdr:row>10</xdr:row>
      <xdr:rowOff>28575</xdr:rowOff>
    </xdr:from>
    <xdr:to>
      <xdr:col>15</xdr:col>
      <xdr:colOff>676275</xdr:colOff>
      <xdr:row>11</xdr:row>
      <xdr:rowOff>19050</xdr:rowOff>
    </xdr:to>
    <xdr:sp>
      <xdr:nvSpPr>
        <xdr:cNvPr id="9" name="AutoShape 11"/>
        <xdr:cNvSpPr>
          <a:spLocks/>
        </xdr:cNvSpPr>
      </xdr:nvSpPr>
      <xdr:spPr>
        <a:xfrm>
          <a:off x="11734800" y="1685925"/>
          <a:ext cx="2190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spc="50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Arial"/>
              <a:cs typeface="Arial"/>
            </a:rPr>
            <a:t>R1_P</a:t>
          </a:r>
        </a:p>
      </xdr:txBody>
    </xdr:sp>
    <xdr:clientData/>
  </xdr:twoCellAnchor>
  <xdr:twoCellAnchor>
    <xdr:from>
      <xdr:col>16</xdr:col>
      <xdr:colOff>276225</xdr:colOff>
      <xdr:row>10</xdr:row>
      <xdr:rowOff>66675</xdr:rowOff>
    </xdr:from>
    <xdr:to>
      <xdr:col>16</xdr:col>
      <xdr:colOff>371475</xdr:colOff>
      <xdr:row>11</xdr:row>
      <xdr:rowOff>85725</xdr:rowOff>
    </xdr:to>
    <xdr:sp>
      <xdr:nvSpPr>
        <xdr:cNvPr id="10" name="Line 12"/>
        <xdr:cNvSpPr>
          <a:spLocks/>
        </xdr:cNvSpPr>
      </xdr:nvSpPr>
      <xdr:spPr>
        <a:xfrm flipV="1">
          <a:off x="12315825" y="1724025"/>
          <a:ext cx="95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18</xdr:row>
      <xdr:rowOff>9525</xdr:rowOff>
    </xdr:from>
    <xdr:to>
      <xdr:col>14</xdr:col>
      <xdr:colOff>409575</xdr:colOff>
      <xdr:row>18</xdr:row>
      <xdr:rowOff>38100</xdr:rowOff>
    </xdr:to>
    <xdr:sp>
      <xdr:nvSpPr>
        <xdr:cNvPr id="11" name="Line 15"/>
        <xdr:cNvSpPr>
          <a:spLocks/>
        </xdr:cNvSpPr>
      </xdr:nvSpPr>
      <xdr:spPr>
        <a:xfrm flipV="1">
          <a:off x="8591550" y="2962275"/>
          <a:ext cx="2333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N81"/>
  <sheetViews>
    <sheetView tabSelected="1" workbookViewId="0" topLeftCell="A27">
      <selection activeCell="H31" sqref="H31"/>
    </sheetView>
  </sheetViews>
  <sheetFormatPr defaultColWidth="11.421875" defaultRowHeight="12.75"/>
  <cols>
    <col min="1" max="1" width="18.57421875" style="0" customWidth="1"/>
    <col min="2" max="2" width="10.00390625" style="0" customWidth="1"/>
    <col min="4" max="4" width="7.140625" style="0" customWidth="1"/>
    <col min="5" max="5" width="7.140625" style="12" customWidth="1"/>
    <col min="6" max="6" width="11.57421875" style="0" customWidth="1"/>
    <col min="7" max="7" width="5.28125" style="0" customWidth="1"/>
    <col min="8" max="8" width="13.140625" style="0" customWidth="1"/>
    <col min="9" max="9" width="16.28125" style="0" customWidth="1"/>
  </cols>
  <sheetData>
    <row r="1" ht="15.75">
      <c r="A1" s="21" t="s">
        <v>86</v>
      </c>
    </row>
    <row r="2" spans="2:4" ht="12.75">
      <c r="B2" t="s">
        <v>51</v>
      </c>
      <c r="D2" s="15"/>
    </row>
    <row r="3" ht="12.75"/>
    <row r="4" spans="2:4" ht="12.75">
      <c r="B4" t="s">
        <v>0</v>
      </c>
      <c r="C4" s="1">
        <v>1.257E-06</v>
      </c>
      <c r="D4" t="s">
        <v>1</v>
      </c>
    </row>
    <row r="5" spans="1:6" ht="12.75">
      <c r="A5" t="s">
        <v>33</v>
      </c>
      <c r="B5" t="s">
        <v>11</v>
      </c>
      <c r="C5" s="16">
        <v>46</v>
      </c>
      <c r="D5" t="s">
        <v>10</v>
      </c>
      <c r="E5" s="24"/>
      <c r="F5" s="24"/>
    </row>
    <row r="6" spans="3:4" ht="12.75">
      <c r="C6" s="3">
        <f>C5/1000</f>
        <v>0.046</v>
      </c>
      <c r="D6" t="s">
        <v>5</v>
      </c>
    </row>
    <row r="7" spans="4:9" ht="12.75">
      <c r="D7" s="4"/>
      <c r="E7" s="13" t="s">
        <v>6</v>
      </c>
      <c r="F7" s="13" t="s">
        <v>63</v>
      </c>
      <c r="G7" s="4"/>
      <c r="H7" s="4" t="s">
        <v>39</v>
      </c>
      <c r="I7" s="4" t="s">
        <v>16</v>
      </c>
    </row>
    <row r="8" spans="2:8" ht="12.75">
      <c r="B8" s="7" t="s">
        <v>32</v>
      </c>
      <c r="H8" t="s">
        <v>29</v>
      </c>
    </row>
    <row r="9" spans="1:9" ht="12.75">
      <c r="A9" t="s">
        <v>46</v>
      </c>
      <c r="B9" t="s">
        <v>4</v>
      </c>
      <c r="C9" s="15">
        <v>950</v>
      </c>
      <c r="D9" t="s">
        <v>30</v>
      </c>
      <c r="H9" s="25"/>
      <c r="I9" t="s">
        <v>50</v>
      </c>
    </row>
    <row r="10" spans="1:8" ht="12.75">
      <c r="A10" t="s">
        <v>66</v>
      </c>
      <c r="B10" t="s">
        <v>8</v>
      </c>
      <c r="C10" s="14">
        <v>10</v>
      </c>
      <c r="D10" t="s">
        <v>10</v>
      </c>
      <c r="H10" s="25"/>
    </row>
    <row r="11" spans="3:8" ht="12.75">
      <c r="C11">
        <f>C10/1000</f>
        <v>0.01</v>
      </c>
      <c r="D11" t="s">
        <v>5</v>
      </c>
      <c r="H11" s="25"/>
    </row>
    <row r="12" spans="1:8" ht="12.75">
      <c r="A12" t="s">
        <v>34</v>
      </c>
      <c r="B12" t="s">
        <v>35</v>
      </c>
      <c r="C12" s="15">
        <v>1.28</v>
      </c>
      <c r="D12" t="s">
        <v>37</v>
      </c>
      <c r="H12" s="25"/>
    </row>
    <row r="13" spans="2:8" ht="12.75">
      <c r="B13" s="10" t="s">
        <v>15</v>
      </c>
      <c r="C13" s="11">
        <f>C12/(C9*1000)/C4</f>
        <v>1.0718921408533266</v>
      </c>
      <c r="H13" s="25"/>
    </row>
    <row r="14" spans="1:9" ht="12.75">
      <c r="A14" t="s">
        <v>52</v>
      </c>
      <c r="B14" t="s">
        <v>53</v>
      </c>
      <c r="C14" s="15">
        <v>15</v>
      </c>
      <c r="D14" t="s">
        <v>10</v>
      </c>
      <c r="H14" s="25"/>
      <c r="I14" t="s">
        <v>67</v>
      </c>
    </row>
    <row r="15" spans="3:8" ht="12.75">
      <c r="C15">
        <f>C14/1000</f>
        <v>0.015</v>
      </c>
      <c r="D15" t="s">
        <v>5</v>
      </c>
      <c r="H15" s="25"/>
    </row>
    <row r="16" spans="1:9" ht="12.75">
      <c r="A16" t="s">
        <v>21</v>
      </c>
      <c r="B16" t="s">
        <v>31</v>
      </c>
      <c r="C16">
        <f>C15*C6</f>
        <v>0.00069</v>
      </c>
      <c r="D16" t="s">
        <v>14</v>
      </c>
      <c r="H16" s="26">
        <f>F$73/C16</f>
        <v>0.9590682993616984</v>
      </c>
      <c r="I16" t="s">
        <v>49</v>
      </c>
    </row>
    <row r="17" spans="1:9" ht="12.75">
      <c r="A17" s="4" t="s">
        <v>40</v>
      </c>
      <c r="B17" s="4" t="s">
        <v>2</v>
      </c>
      <c r="C17" s="2">
        <f>C9*1000*C11</f>
        <v>9500</v>
      </c>
      <c r="D17" t="s">
        <v>3</v>
      </c>
      <c r="E17" s="17">
        <v>2</v>
      </c>
      <c r="F17" s="5">
        <f>C17*E17</f>
        <v>19000</v>
      </c>
      <c r="G17" t="s">
        <v>3</v>
      </c>
      <c r="H17" s="25"/>
      <c r="I17" t="s">
        <v>75</v>
      </c>
    </row>
    <row r="18" spans="2:8" ht="12.75">
      <c r="B18" s="4"/>
      <c r="C18" s="2"/>
      <c r="E18" s="19"/>
      <c r="F18" s="5"/>
      <c r="H18" s="25"/>
    </row>
    <row r="19" spans="1:9" ht="12.75">
      <c r="A19" t="s">
        <v>42</v>
      </c>
      <c r="B19" t="s">
        <v>43</v>
      </c>
      <c r="C19" s="1">
        <f>C17-(C30*F73)</f>
        <v>2381.914965674894</v>
      </c>
      <c r="D19" t="s">
        <v>3</v>
      </c>
      <c r="E19" s="12">
        <f>E17</f>
        <v>2</v>
      </c>
      <c r="F19" s="1">
        <f>C19*E19</f>
        <v>4763.829931349788</v>
      </c>
      <c r="G19" t="s">
        <v>3</v>
      </c>
      <c r="H19" s="25"/>
      <c r="I19" t="s">
        <v>49</v>
      </c>
    </row>
    <row r="20" spans="1:9" ht="12.75">
      <c r="A20" s="4" t="s">
        <v>47</v>
      </c>
      <c r="B20" s="4" t="s">
        <v>48</v>
      </c>
      <c r="C20" s="18">
        <f>C19/C11/1000</f>
        <v>238.1914965674894</v>
      </c>
      <c r="D20" t="s">
        <v>30</v>
      </c>
      <c r="H20" s="25"/>
      <c r="I20" t="s">
        <v>49</v>
      </c>
    </row>
    <row r="21" spans="6:12" ht="12.75">
      <c r="F21" s="2"/>
      <c r="H21" s="25"/>
      <c r="L21" t="s">
        <v>87</v>
      </c>
    </row>
    <row r="22" spans="2:8" ht="12.75">
      <c r="B22" s="7" t="s">
        <v>7</v>
      </c>
      <c r="H22" s="25"/>
    </row>
    <row r="23" spans="2:8" ht="12.75">
      <c r="B23" s="4" t="s">
        <v>41</v>
      </c>
      <c r="C23" s="8" t="s">
        <v>38</v>
      </c>
      <c r="H23" s="25"/>
    </row>
    <row r="24" spans="1:8" ht="12.75">
      <c r="A24" t="s">
        <v>20</v>
      </c>
      <c r="B24" t="s">
        <v>8</v>
      </c>
      <c r="C24">
        <f>C10</f>
        <v>10</v>
      </c>
      <c r="D24" t="s">
        <v>10</v>
      </c>
      <c r="H24" s="25"/>
    </row>
    <row r="25" spans="3:8" ht="12.75">
      <c r="C25">
        <f>C24/1000</f>
        <v>0.01</v>
      </c>
      <c r="D25" t="s">
        <v>5</v>
      </c>
      <c r="H25" s="25"/>
    </row>
    <row r="26" spans="1:9" ht="12.75">
      <c r="A26" t="s">
        <v>52</v>
      </c>
      <c r="B26" t="s">
        <v>53</v>
      </c>
      <c r="C26" s="20">
        <v>15</v>
      </c>
      <c r="D26" t="s">
        <v>10</v>
      </c>
      <c r="H26" s="25"/>
      <c r="I26" t="s">
        <v>54</v>
      </c>
    </row>
    <row r="27" spans="3:8" ht="12.75">
      <c r="C27">
        <f>C26/1000</f>
        <v>0.015</v>
      </c>
      <c r="D27" t="s">
        <v>5</v>
      </c>
      <c r="H27" s="25"/>
    </row>
    <row r="28" spans="1:8" ht="12.75">
      <c r="A28" t="s">
        <v>21</v>
      </c>
      <c r="B28" t="s">
        <v>56</v>
      </c>
      <c r="C28" s="1">
        <f>C$6*C27</f>
        <v>0.00069</v>
      </c>
      <c r="D28" t="s">
        <v>14</v>
      </c>
      <c r="H28" s="25">
        <f>F$73/C28</f>
        <v>0.9590682993616984</v>
      </c>
    </row>
    <row r="29" spans="2:8" ht="12.75">
      <c r="B29" t="s">
        <v>15</v>
      </c>
      <c r="C29" s="9">
        <f>C13</f>
        <v>1.0718921408533266</v>
      </c>
      <c r="H29" s="25"/>
    </row>
    <row r="30" spans="2:8" ht="12.75">
      <c r="B30" t="s">
        <v>18</v>
      </c>
      <c r="C30" s="1">
        <f>C25/C$4/C29/C28</f>
        <v>10756340.579710146</v>
      </c>
      <c r="D30" t="s">
        <v>17</v>
      </c>
      <c r="E30" s="19">
        <f>E17</f>
        <v>2</v>
      </c>
      <c r="F30" s="1">
        <f>C30*E30</f>
        <v>21512681.159420293</v>
      </c>
      <c r="G30" t="s">
        <v>17</v>
      </c>
      <c r="H30" s="25"/>
    </row>
    <row r="31" spans="2:8" ht="12.75">
      <c r="B31" s="7"/>
      <c r="H31" s="25"/>
    </row>
    <row r="32" spans="2:8" ht="12.75">
      <c r="B32" s="4" t="s">
        <v>12</v>
      </c>
      <c r="C32" s="8" t="s">
        <v>36</v>
      </c>
      <c r="H32" s="25"/>
    </row>
    <row r="33" spans="1:9" ht="12.75">
      <c r="A33" t="s">
        <v>58</v>
      </c>
      <c r="B33" t="s">
        <v>59</v>
      </c>
      <c r="C33" s="15">
        <v>27</v>
      </c>
      <c r="D33" t="s">
        <v>10</v>
      </c>
      <c r="H33" s="25"/>
      <c r="I33" t="s">
        <v>60</v>
      </c>
    </row>
    <row r="34" spans="1:8" ht="12.75">
      <c r="A34" t="s">
        <v>20</v>
      </c>
      <c r="B34" t="s">
        <v>9</v>
      </c>
      <c r="C34">
        <f>C33+C36</f>
        <v>39</v>
      </c>
      <c r="H34" s="25"/>
    </row>
    <row r="35" spans="3:8" ht="12.75">
      <c r="C35">
        <f>C34/1000</f>
        <v>0.039</v>
      </c>
      <c r="D35" t="s">
        <v>5</v>
      </c>
      <c r="H35" s="25"/>
    </row>
    <row r="36" spans="1:8" ht="12.75">
      <c r="A36" t="s">
        <v>57</v>
      </c>
      <c r="B36" t="s">
        <v>55</v>
      </c>
      <c r="C36" s="22">
        <v>12</v>
      </c>
      <c r="D36" t="s">
        <v>10</v>
      </c>
      <c r="H36" s="25"/>
    </row>
    <row r="37" spans="3:8" ht="12.75">
      <c r="C37">
        <f>C36/1000</f>
        <v>0.012</v>
      </c>
      <c r="D37" t="s">
        <v>5</v>
      </c>
      <c r="H37" s="25"/>
    </row>
    <row r="38" spans="1:8" ht="12.75">
      <c r="A38" t="s">
        <v>21</v>
      </c>
      <c r="B38" t="s">
        <v>13</v>
      </c>
      <c r="C38" s="1">
        <f>C$6*C37</f>
        <v>0.000552</v>
      </c>
      <c r="D38" t="s">
        <v>14</v>
      </c>
      <c r="H38" s="25">
        <f>F$73/C38</f>
        <v>1.198835374202123</v>
      </c>
    </row>
    <row r="39" spans="2:9" ht="12.75">
      <c r="B39" t="s">
        <v>15</v>
      </c>
      <c r="C39" s="20">
        <v>100</v>
      </c>
      <c r="H39" s="25"/>
      <c r="I39" t="s">
        <v>61</v>
      </c>
    </row>
    <row r="40" spans="2:8" ht="12.75">
      <c r="B40" t="s">
        <v>18</v>
      </c>
      <c r="C40" s="1">
        <f>C35/C$4/C39/C38</f>
        <v>562069.8004219847</v>
      </c>
      <c r="D40" t="s">
        <v>17</v>
      </c>
      <c r="E40" s="17">
        <v>1</v>
      </c>
      <c r="F40" s="1">
        <f>C40*E40</f>
        <v>562069.8004219847</v>
      </c>
      <c r="G40" t="s">
        <v>17</v>
      </c>
      <c r="H40" s="25"/>
    </row>
    <row r="41" spans="3:8" ht="12.75">
      <c r="C41" s="1"/>
      <c r="E41" s="19"/>
      <c r="F41" s="1"/>
      <c r="H41" s="25"/>
    </row>
    <row r="42" spans="1:9" ht="12.75">
      <c r="A42" t="s">
        <v>80</v>
      </c>
      <c r="B42" t="s">
        <v>82</v>
      </c>
      <c r="C42" s="16">
        <v>53</v>
      </c>
      <c r="D42" t="s">
        <v>10</v>
      </c>
      <c r="E42" s="19"/>
      <c r="F42" s="1"/>
      <c r="H42" s="25"/>
      <c r="I42" t="s">
        <v>81</v>
      </c>
    </row>
    <row r="43" ht="12.75">
      <c r="H43" s="25"/>
    </row>
    <row r="44" spans="2:8" ht="12.75">
      <c r="B44" s="4" t="s">
        <v>19</v>
      </c>
      <c r="C44" s="4" t="s">
        <v>25</v>
      </c>
      <c r="H44" s="25"/>
    </row>
    <row r="45" spans="1:8" ht="12.75">
      <c r="A45" t="s">
        <v>20</v>
      </c>
      <c r="B45" t="s">
        <v>9</v>
      </c>
      <c r="C45" s="15">
        <v>1.5</v>
      </c>
      <c r="D45" t="s">
        <v>10</v>
      </c>
      <c r="H45" s="25"/>
    </row>
    <row r="46" spans="3:8" ht="12.75">
      <c r="C46">
        <f>C45/1000</f>
        <v>0.0015</v>
      </c>
      <c r="D46" t="s">
        <v>5</v>
      </c>
      <c r="H46" s="25"/>
    </row>
    <row r="47" spans="1:8" ht="12.75">
      <c r="A47" t="s">
        <v>52</v>
      </c>
      <c r="B47" t="s">
        <v>55</v>
      </c>
      <c r="C47" s="15">
        <v>28</v>
      </c>
      <c r="D47" t="s">
        <v>10</v>
      </c>
      <c r="H47" s="25"/>
    </row>
    <row r="48" spans="3:11" ht="12.75">
      <c r="C48">
        <f>C47/1000</f>
        <v>0.028</v>
      </c>
      <c r="D48" t="s">
        <v>5</v>
      </c>
      <c r="H48" s="25"/>
      <c r="K48" s="7" t="s">
        <v>68</v>
      </c>
    </row>
    <row r="49" spans="1:8" ht="12.75">
      <c r="A49" t="s">
        <v>21</v>
      </c>
      <c r="B49" t="s">
        <v>13</v>
      </c>
      <c r="C49" s="1">
        <f>C42*C48/1000</f>
        <v>0.001484</v>
      </c>
      <c r="D49" t="s">
        <v>14</v>
      </c>
      <c r="H49" s="27">
        <f>F$73/C49</f>
        <v>0.4459279828568543</v>
      </c>
    </row>
    <row r="50" spans="2:14" ht="12.75">
      <c r="B50" t="s">
        <v>15</v>
      </c>
      <c r="C50">
        <v>1</v>
      </c>
      <c r="H50" s="25"/>
      <c r="I50" t="s">
        <v>23</v>
      </c>
      <c r="K50" s="4" t="s">
        <v>88</v>
      </c>
      <c r="L50" s="4"/>
      <c r="M50" s="4"/>
      <c r="N50" s="4"/>
    </row>
    <row r="51" spans="2:14" ht="12.75">
      <c r="B51" t="s">
        <v>18</v>
      </c>
      <c r="C51" s="1">
        <f>C46/C$4/C50/C49</f>
        <v>804122.2523142637</v>
      </c>
      <c r="D51" t="s">
        <v>17</v>
      </c>
      <c r="E51" s="17">
        <v>2</v>
      </c>
      <c r="F51" s="1">
        <f>C51*E51</f>
        <v>1608244.5046285274</v>
      </c>
      <c r="G51" t="s">
        <v>17</v>
      </c>
      <c r="H51" s="25"/>
      <c r="K51" s="4" t="s">
        <v>89</v>
      </c>
      <c r="L51" s="4"/>
      <c r="M51" s="4"/>
      <c r="N51" s="4"/>
    </row>
    <row r="52" spans="8:14" ht="12.75">
      <c r="H52" s="25"/>
      <c r="K52" s="4"/>
      <c r="L52" s="4"/>
      <c r="M52" s="4"/>
      <c r="N52" s="4"/>
    </row>
    <row r="53" spans="2:14" ht="12.75">
      <c r="B53" s="4" t="s">
        <v>22</v>
      </c>
      <c r="C53" s="4" t="s">
        <v>24</v>
      </c>
      <c r="H53" s="25"/>
      <c r="K53" s="4" t="s">
        <v>91</v>
      </c>
      <c r="L53" s="4"/>
      <c r="M53" s="4"/>
      <c r="N53" s="4"/>
    </row>
    <row r="54" spans="1:14" ht="12.75">
      <c r="A54" t="s">
        <v>20</v>
      </c>
      <c r="B54" t="s">
        <v>9</v>
      </c>
      <c r="C54" s="20">
        <v>14</v>
      </c>
      <c r="D54" t="s">
        <v>10</v>
      </c>
      <c r="H54" s="25"/>
      <c r="K54" s="4" t="s">
        <v>90</v>
      </c>
      <c r="L54" s="4"/>
      <c r="M54" s="4"/>
      <c r="N54" s="4"/>
    </row>
    <row r="55" spans="3:14" ht="12.75">
      <c r="C55">
        <f>C54/1000</f>
        <v>0.014</v>
      </c>
      <c r="D55" t="s">
        <v>5</v>
      </c>
      <c r="H55" s="25"/>
      <c r="K55" s="4"/>
      <c r="L55" s="4"/>
      <c r="M55" s="4"/>
      <c r="N55" s="4"/>
    </row>
    <row r="56" spans="1:14" ht="12.75">
      <c r="A56" t="s">
        <v>52</v>
      </c>
      <c r="B56" t="s">
        <v>55</v>
      </c>
      <c r="C56" s="15">
        <v>28</v>
      </c>
      <c r="D56" t="s">
        <v>10</v>
      </c>
      <c r="H56" s="25"/>
      <c r="I56" t="s">
        <v>83</v>
      </c>
      <c r="K56" s="4"/>
      <c r="L56" s="4"/>
      <c r="M56" s="4"/>
      <c r="N56" s="4"/>
    </row>
    <row r="57" spans="3:14" ht="12.75">
      <c r="C57">
        <f>C56/1000</f>
        <v>0.028</v>
      </c>
      <c r="D57" t="s">
        <v>5</v>
      </c>
      <c r="H57" s="25"/>
      <c r="K57" s="4"/>
      <c r="L57" s="4"/>
      <c r="M57" s="4"/>
      <c r="N57" s="4"/>
    </row>
    <row r="58" spans="1:14" ht="12.75">
      <c r="A58" t="s">
        <v>21</v>
      </c>
      <c r="B58" t="s">
        <v>13</v>
      </c>
      <c r="C58" s="1">
        <f>C42*C57/1000</f>
        <v>0.001484</v>
      </c>
      <c r="D58" t="s">
        <v>14</v>
      </c>
      <c r="H58" s="30">
        <f>F$73/C58</f>
        <v>0.4459279828568543</v>
      </c>
      <c r="L58" s="4"/>
      <c r="M58" s="4"/>
      <c r="N58" s="4"/>
    </row>
    <row r="59" spans="2:14" ht="12.75">
      <c r="B59" t="s">
        <v>15</v>
      </c>
      <c r="C59" s="20">
        <v>10</v>
      </c>
      <c r="H59" s="25"/>
      <c r="I59" t="s">
        <v>64</v>
      </c>
      <c r="K59" s="4"/>
      <c r="L59" s="4"/>
      <c r="M59" s="4"/>
      <c r="N59" s="4"/>
    </row>
    <row r="60" spans="2:14" ht="12.75">
      <c r="B60" t="s">
        <v>18</v>
      </c>
      <c r="C60" s="1">
        <f>C55/C$4/C59/C58</f>
        <v>750514.1021599796</v>
      </c>
      <c r="D60" t="s">
        <v>17</v>
      </c>
      <c r="E60" s="17">
        <v>2</v>
      </c>
      <c r="F60" s="1">
        <f>C60*E60</f>
        <v>1501028.2043199593</v>
      </c>
      <c r="G60" t="s">
        <v>17</v>
      </c>
      <c r="H60" s="25"/>
      <c r="K60" s="4"/>
      <c r="L60" s="4"/>
      <c r="M60" s="4"/>
      <c r="N60" s="4"/>
    </row>
    <row r="61" spans="5:8" ht="12.75">
      <c r="E61" s="19"/>
      <c r="H61" s="25"/>
    </row>
    <row r="62" spans="2:8" ht="12.75">
      <c r="B62" s="4" t="s">
        <v>78</v>
      </c>
      <c r="C62" s="8" t="s">
        <v>79</v>
      </c>
      <c r="H62" s="25"/>
    </row>
    <row r="63" spans="1:8" ht="12.75">
      <c r="A63" t="s">
        <v>58</v>
      </c>
      <c r="B63" t="s">
        <v>59</v>
      </c>
      <c r="C63" s="29">
        <f>C33</f>
        <v>27</v>
      </c>
      <c r="D63" t="s">
        <v>10</v>
      </c>
      <c r="H63" s="25"/>
    </row>
    <row r="64" spans="1:8" ht="12.75">
      <c r="A64" t="s">
        <v>20</v>
      </c>
      <c r="B64" t="s">
        <v>9</v>
      </c>
      <c r="C64">
        <f>C63+C66</f>
        <v>47</v>
      </c>
      <c r="H64" s="25"/>
    </row>
    <row r="65" spans="3:8" ht="12.75">
      <c r="C65">
        <f>C64/1000</f>
        <v>0.047</v>
      </c>
      <c r="D65" t="s">
        <v>5</v>
      </c>
      <c r="H65" s="25"/>
    </row>
    <row r="66" spans="1:8" ht="12.75">
      <c r="A66" t="s">
        <v>57</v>
      </c>
      <c r="B66" t="s">
        <v>55</v>
      </c>
      <c r="C66" s="20">
        <v>20</v>
      </c>
      <c r="D66" t="s">
        <v>10</v>
      </c>
      <c r="H66" s="25"/>
    </row>
    <row r="67" spans="3:14" ht="12.75">
      <c r="C67">
        <f>C66/1000</f>
        <v>0.02</v>
      </c>
      <c r="D67" t="s">
        <v>5</v>
      </c>
      <c r="H67" s="25"/>
      <c r="K67" s="4"/>
      <c r="L67" s="4"/>
      <c r="M67" s="4"/>
      <c r="N67" s="4"/>
    </row>
    <row r="68" spans="1:14" ht="12.75">
      <c r="A68" t="s">
        <v>21</v>
      </c>
      <c r="B68" t="s">
        <v>13</v>
      </c>
      <c r="C68" s="1">
        <f>C42*C67/1000</f>
        <v>0.00106</v>
      </c>
      <c r="D68" t="s">
        <v>14</v>
      </c>
      <c r="H68" s="25">
        <f>F$73/C68</f>
        <v>0.6242991759995962</v>
      </c>
      <c r="K68" s="4"/>
      <c r="L68" s="4"/>
      <c r="M68" s="4"/>
      <c r="N68" s="4"/>
    </row>
    <row r="69" spans="2:14" ht="12.75">
      <c r="B69" t="s">
        <v>15</v>
      </c>
      <c r="C69" s="20">
        <v>10</v>
      </c>
      <c r="H69" s="25"/>
      <c r="I69" t="s">
        <v>64</v>
      </c>
      <c r="K69" s="4"/>
      <c r="L69" s="4"/>
      <c r="M69" s="4"/>
      <c r="N69" s="4"/>
    </row>
    <row r="70" spans="2:14" ht="12.75">
      <c r="B70" t="s">
        <v>18</v>
      </c>
      <c r="C70" s="1">
        <f>C65/C$4/C69/C68</f>
        <v>3527416.280151904</v>
      </c>
      <c r="D70" t="s">
        <v>17</v>
      </c>
      <c r="E70" s="17">
        <v>1</v>
      </c>
      <c r="F70" s="1">
        <f>C70*E70</f>
        <v>3527416.280151904</v>
      </c>
      <c r="G70" t="s">
        <v>17</v>
      </c>
      <c r="H70" s="25"/>
      <c r="K70" s="4"/>
      <c r="L70" s="4"/>
      <c r="M70" s="4"/>
      <c r="N70" s="4"/>
    </row>
    <row r="71" spans="8:11" ht="12.75">
      <c r="H71" s="25"/>
      <c r="K71" s="4"/>
    </row>
    <row r="72" spans="2:8" ht="12.75">
      <c r="B72" s="4" t="s">
        <v>26</v>
      </c>
      <c r="C72" s="4"/>
      <c r="D72" s="4"/>
      <c r="E72" s="13"/>
      <c r="F72" s="6">
        <f>SUM(F30:F71)</f>
        <v>28711439.948942665</v>
      </c>
      <c r="G72" t="s">
        <v>17</v>
      </c>
      <c r="H72" s="25"/>
    </row>
    <row r="73" spans="1:9" ht="12.75">
      <c r="A73" s="4" t="s">
        <v>62</v>
      </c>
      <c r="B73" s="4" t="s">
        <v>27</v>
      </c>
      <c r="F73" s="5">
        <f>F17/F72</f>
        <v>0.0006617571265595719</v>
      </c>
      <c r="G73" t="s">
        <v>28</v>
      </c>
      <c r="H73" s="25"/>
      <c r="I73" s="14" t="s">
        <v>65</v>
      </c>
    </row>
    <row r="74" ht="12.75">
      <c r="H74" s="25"/>
    </row>
    <row r="75" spans="1:9" ht="12.75">
      <c r="A75" t="s">
        <v>44</v>
      </c>
      <c r="B75" t="s">
        <v>45</v>
      </c>
      <c r="F75" s="1">
        <f>F73*SUM(F40:F70)</f>
        <v>4763.829931349789</v>
      </c>
      <c r="H75" s="25"/>
      <c r="I75" t="s">
        <v>69</v>
      </c>
    </row>
    <row r="76" ht="12.75">
      <c r="H76" s="25"/>
    </row>
    <row r="77" ht="12.75">
      <c r="H77" s="25"/>
    </row>
    <row r="78" spans="1:11" ht="12.75">
      <c r="A78" s="4" t="s">
        <v>70</v>
      </c>
      <c r="B78" t="s">
        <v>76</v>
      </c>
      <c r="C78" s="3">
        <f>0.5*POWER(H49,2)*C49/C4</f>
        <v>117.38107421951389</v>
      </c>
      <c r="D78" t="s">
        <v>71</v>
      </c>
      <c r="I78" t="s">
        <v>85</v>
      </c>
      <c r="K78" t="s">
        <v>84</v>
      </c>
    </row>
    <row r="79" spans="1:3" ht="12.75">
      <c r="A79" t="s">
        <v>72</v>
      </c>
      <c r="B79" t="s">
        <v>73</v>
      </c>
      <c r="C79">
        <v>12</v>
      </c>
    </row>
    <row r="81" spans="1:4" ht="12.75">
      <c r="A81" s="4" t="s">
        <v>74</v>
      </c>
      <c r="B81" s="28" t="s">
        <v>77</v>
      </c>
      <c r="C81" s="23">
        <f>2*C78*C79</f>
        <v>2817.1457812683334</v>
      </c>
      <c r="D81" t="s">
        <v>71</v>
      </c>
    </row>
  </sheetData>
  <printOptions gridLines="1"/>
  <pageMargins left="0.75" right="0.75" top="1" bottom="1" header="0.4921259845" footer="0.4921259845"/>
  <pageSetup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8" sqref="D4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</dc:creator>
  <cp:keywords/>
  <dc:description/>
  <cp:lastModifiedBy>Georgi</cp:lastModifiedBy>
  <cp:lastPrinted>2011-11-23T17:28:53Z</cp:lastPrinted>
  <dcterms:created xsi:type="dcterms:W3CDTF">2011-10-21T18:25:09Z</dcterms:created>
  <dcterms:modified xsi:type="dcterms:W3CDTF">2011-12-02T20:14:43Z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gentümer">
    <vt:lpwstr>A.Georgi</vt:lpwstr>
  </property>
  <property fmtid="{D5CDD505-2E9C-101B-9397-08002B2CF9AE}" pid="3" name="Erstellt von">
    <vt:lpwstr>Georgi</vt:lpwstr>
  </property>
  <property fmtid="{D5CDD505-2E9C-101B-9397-08002B2CF9AE}" pid="4" name="Abschlussdatum">
    <vt:lpwstr>26.10.2011</vt:lpwstr>
  </property>
</Properties>
</file>