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-15" yWindow="5175" windowWidth="21630" windowHeight="5115" tabRatio="688" activeTab="1"/>
  </bookViews>
  <sheets>
    <sheet name="Grunddaten" sheetId="1" r:id="rId1"/>
    <sheet name="Kennlinie" sheetId="24" r:id="rId2"/>
  </sheets>
  <calcPr calcId="145621"/>
</workbook>
</file>

<file path=xl/calcChain.xml><?xml version="1.0" encoding="utf-8"?>
<calcChain xmlns="http://schemas.openxmlformats.org/spreadsheetml/2006/main">
  <c r="A1" i="24" l="1"/>
  <c r="B19" i="24" l="1"/>
  <c r="C19" i="24" s="1"/>
  <c r="B20" i="24"/>
  <c r="C20" i="24" s="1"/>
  <c r="B21" i="24"/>
  <c r="C21" i="24" s="1"/>
  <c r="B22" i="24"/>
  <c r="C22" i="24" s="1"/>
  <c r="B23" i="24"/>
  <c r="C23" i="24" s="1"/>
  <c r="B24" i="24"/>
  <c r="C24" i="24" s="1"/>
  <c r="B25" i="24"/>
  <c r="C25" i="24" s="1"/>
  <c r="B26" i="24"/>
  <c r="C26" i="24" s="1"/>
  <c r="B27" i="24"/>
  <c r="C27" i="24" s="1"/>
  <c r="B28" i="24"/>
  <c r="C28" i="24" s="1"/>
  <c r="B29" i="24"/>
  <c r="C29" i="24" s="1"/>
  <c r="B30" i="24"/>
  <c r="C30" i="24" s="1"/>
  <c r="B18" i="24"/>
  <c r="C18" i="24" s="1"/>
  <c r="G6" i="24" l="1"/>
  <c r="E20" i="24"/>
  <c r="G20" i="24" s="1"/>
  <c r="E21" i="24"/>
  <c r="G21" i="24" s="1"/>
  <c r="E22" i="24"/>
  <c r="E23" i="24"/>
  <c r="G23" i="24" s="1"/>
  <c r="E24" i="24"/>
  <c r="G24" i="24" s="1"/>
  <c r="E25" i="24"/>
  <c r="G25" i="24" s="1"/>
  <c r="E26" i="24"/>
  <c r="G26" i="24" s="1"/>
  <c r="E27" i="24"/>
  <c r="G27" i="24" s="1"/>
  <c r="E28" i="24"/>
  <c r="G28" i="24" s="1"/>
  <c r="E29" i="24"/>
  <c r="G29" i="24" s="1"/>
  <c r="E30" i="24"/>
  <c r="G30" i="24" s="1"/>
  <c r="E19" i="24"/>
  <c r="G19" i="24" s="1"/>
  <c r="I21" i="24" l="1"/>
  <c r="L21" i="24"/>
  <c r="I27" i="24"/>
  <c r="L27" i="24"/>
  <c r="O33" i="24"/>
  <c r="I26" i="24"/>
  <c r="L26" i="24"/>
  <c r="J8" i="24"/>
  <c r="J9" i="24" s="1"/>
  <c r="J21" i="24" l="1"/>
  <c r="J27" i="24"/>
  <c r="J26" i="24"/>
  <c r="J18" i="24"/>
  <c r="I22" i="24"/>
  <c r="J22" i="24" s="1"/>
  <c r="L22" i="24" l="1"/>
  <c r="I30" i="24"/>
  <c r="J30" i="24" s="1"/>
  <c r="L30" i="24"/>
  <c r="I29" i="24"/>
  <c r="J29" i="24" s="1"/>
  <c r="L29" i="24"/>
  <c r="I28" i="24"/>
  <c r="J28" i="24" s="1"/>
  <c r="L28" i="24"/>
  <c r="I25" i="24"/>
  <c r="J25" i="24" s="1"/>
  <c r="L25" i="24"/>
  <c r="I24" i="24"/>
  <c r="J24" i="24" s="1"/>
  <c r="L24" i="24"/>
  <c r="I23" i="24"/>
  <c r="J23" i="24" s="1"/>
  <c r="L23" i="24"/>
  <c r="L20" i="24"/>
  <c r="L19" i="24"/>
  <c r="B7" i="24" l="1"/>
  <c r="B8" i="24"/>
  <c r="M28" i="24" l="1"/>
  <c r="M21" i="24"/>
  <c r="N21" i="24" s="1"/>
  <c r="M24" i="24"/>
  <c r="M30" i="24"/>
  <c r="N30" i="24" s="1"/>
  <c r="M22" i="24"/>
  <c r="N22" i="24" s="1"/>
  <c r="M27" i="24"/>
  <c r="N27" i="24" s="1"/>
  <c r="M23" i="24"/>
  <c r="N23" i="24" s="1"/>
  <c r="M26" i="24"/>
  <c r="M29" i="24"/>
  <c r="M25" i="24"/>
  <c r="N24" i="24"/>
  <c r="N25" i="24"/>
  <c r="I20" i="24"/>
  <c r="J20" i="24" s="1"/>
  <c r="N29" i="24" l="1"/>
  <c r="M32" i="24"/>
  <c r="M20" i="24"/>
  <c r="N26" i="24"/>
  <c r="N28" i="24"/>
  <c r="I19" i="24"/>
  <c r="M19" i="24" s="1"/>
  <c r="N19" i="24" s="1"/>
  <c r="M33" i="24" l="1"/>
  <c r="N32" i="24"/>
  <c r="N33" i="24" s="1"/>
  <c r="J19" i="24"/>
  <c r="B6" i="24"/>
  <c r="O20" i="24" l="1"/>
  <c r="O22" i="24"/>
  <c r="O24" i="24"/>
  <c r="O26" i="24"/>
  <c r="O28" i="24"/>
  <c r="O30" i="24"/>
  <c r="O21" i="24"/>
  <c r="O23" i="24"/>
  <c r="O25" i="24"/>
  <c r="O27" i="24"/>
  <c r="O29" i="24"/>
  <c r="O19" i="24"/>
  <c r="N20" i="24"/>
</calcChain>
</file>

<file path=xl/comments1.xml><?xml version="1.0" encoding="utf-8"?>
<comments xmlns="http://schemas.openxmlformats.org/spreadsheetml/2006/main">
  <authors>
    <author>A. Georgi</author>
  </authors>
  <commentList>
    <comment ref="B15" authorId="0">
      <text>
        <r>
          <rPr>
            <b/>
            <sz val="9"/>
            <color indexed="81"/>
            <rFont val="Tahoma"/>
            <family val="2"/>
          </rPr>
          <t>A. Georgi:</t>
        </r>
        <r>
          <rPr>
            <sz val="9"/>
            <color indexed="81"/>
            <rFont val="Tahoma"/>
            <family val="2"/>
          </rPr>
          <t xml:space="preserve">
Entspricht nicht der Berechnung.
Von Nutzer so angegeben,
da Teile des Nabenbereichs frei</t>
        </r>
      </text>
    </comment>
  </commentList>
</comments>
</file>

<file path=xl/comments2.xml><?xml version="1.0" encoding="utf-8"?>
<comments xmlns="http://schemas.openxmlformats.org/spreadsheetml/2006/main">
  <authors>
    <author>A. Georgi</author>
  </authors>
  <commentList>
    <comment ref="E6" authorId="0">
      <text>
        <r>
          <rPr>
            <b/>
            <sz val="9"/>
            <color indexed="81"/>
            <rFont val="Tahoma"/>
            <family val="2"/>
          </rPr>
          <t>A. Georgi:</t>
        </r>
        <r>
          <rPr>
            <sz val="9"/>
            <color indexed="81"/>
            <rFont val="Tahoma"/>
            <family val="2"/>
          </rPr>
          <t xml:space="preserve">
Leerlaufgerade
Dreieck.Schaltung</t>
        </r>
      </text>
    </comment>
    <comment ref="G6" authorId="0">
      <text>
        <r>
          <rPr>
            <b/>
            <sz val="9"/>
            <color indexed="81"/>
            <rFont val="Tahoma"/>
            <family val="2"/>
          </rPr>
          <t>A. Georgi:</t>
        </r>
        <r>
          <rPr>
            <sz val="9"/>
            <color indexed="81"/>
            <rFont val="Tahoma"/>
            <family val="2"/>
          </rPr>
          <t xml:space="preserve">
Dreieckschaltung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A. Georgi:</t>
        </r>
        <r>
          <rPr>
            <sz val="9"/>
            <color indexed="81"/>
            <rFont val="Tahoma"/>
            <family val="2"/>
          </rPr>
          <t xml:space="preserve">
nach Abschätzung</t>
        </r>
      </text>
    </comment>
  </commentList>
</comments>
</file>

<file path=xl/sharedStrings.xml><?xml version="1.0" encoding="utf-8"?>
<sst xmlns="http://schemas.openxmlformats.org/spreadsheetml/2006/main" count="87" uniqueCount="70">
  <si>
    <t>Datum</t>
  </si>
  <si>
    <t>Luftdruck</t>
  </si>
  <si>
    <t>Temperatur</t>
  </si>
  <si>
    <t>Luftdichte</t>
  </si>
  <si>
    <t>mbar</t>
  </si>
  <si>
    <t>°C</t>
  </si>
  <si>
    <t>kg/m³</t>
  </si>
  <si>
    <t>Quelle:</t>
  </si>
  <si>
    <t>Belastung</t>
  </si>
  <si>
    <t>R</t>
  </si>
  <si>
    <t>Ω</t>
  </si>
  <si>
    <t>U</t>
  </si>
  <si>
    <t>I</t>
  </si>
  <si>
    <t>m/s</t>
  </si>
  <si>
    <t>W</t>
  </si>
  <si>
    <t>u/min</t>
  </si>
  <si>
    <t>Cp</t>
  </si>
  <si>
    <t>m</t>
  </si>
  <si>
    <t>Wirkfläche</t>
  </si>
  <si>
    <t>m²</t>
  </si>
  <si>
    <t>TSR</t>
  </si>
  <si>
    <t>Blattzahl</t>
  </si>
  <si>
    <t>https://rechneronline.de/barometer/luftdichte.php</t>
  </si>
  <si>
    <t>Relative Luftfeuchte</t>
  </si>
  <si>
    <t>%</t>
  </si>
  <si>
    <t>Rotor-Ø</t>
  </si>
  <si>
    <t>Bockwindmühle</t>
  </si>
  <si>
    <t>V DC</t>
  </si>
  <si>
    <t>A DC</t>
  </si>
  <si>
    <t>Geschwindigkeit</t>
  </si>
  <si>
    <t>Ort</t>
  </si>
  <si>
    <t>Wartin</t>
  </si>
  <si>
    <t>P_el</t>
  </si>
  <si>
    <t>P_aer</t>
  </si>
  <si>
    <t>Generator</t>
  </si>
  <si>
    <t>Stufen</t>
  </si>
  <si>
    <t>pro Stufe</t>
  </si>
  <si>
    <t>Getriebe</t>
  </si>
  <si>
    <t>ü</t>
  </si>
  <si>
    <t>geschätzt</t>
  </si>
  <si>
    <t>gesamt Getriebe</t>
  </si>
  <si>
    <t>gesamt</t>
  </si>
  <si>
    <t>Rotor</t>
  </si>
  <si>
    <t>n_Gen.</t>
  </si>
  <si>
    <t>n_Rot.</t>
  </si>
  <si>
    <t>Generator + Getriebe</t>
  </si>
  <si>
    <t>V DC/(u/min)</t>
  </si>
  <si>
    <t>U_L</t>
  </si>
  <si>
    <t>Leerlauf-</t>
  </si>
  <si>
    <t>Spannung</t>
  </si>
  <si>
    <t>U/U_L</t>
  </si>
  <si>
    <t>I_max</t>
  </si>
  <si>
    <t>A_DC</t>
  </si>
  <si>
    <t>unendlich</t>
  </si>
  <si>
    <t xml:space="preserve">Eingabefelder sind </t>
  </si>
  <si>
    <t>gelb</t>
  </si>
  <si>
    <t>schräg</t>
  </si>
  <si>
    <t>angeströmt</t>
  </si>
  <si>
    <t>v_wirk</t>
  </si>
  <si>
    <t>Winkel in °</t>
  </si>
  <si>
    <t>h_mess</t>
  </si>
  <si>
    <t>h_Gondel</t>
  </si>
  <si>
    <t>v_h-mess</t>
  </si>
  <si>
    <t>v_h-Gondel</t>
  </si>
  <si>
    <t>Basis</t>
  </si>
  <si>
    <t>mögliche Werteentwicklung</t>
  </si>
  <si>
    <t>die in der Quelle gemessenen Werte, nicht die simulierten!</t>
  </si>
  <si>
    <t>läuft weiter</t>
  </si>
  <si>
    <t>Messergebnisse</t>
  </si>
  <si>
    <t>Messungen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</si>
</sst>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18" x14ac:knownFonts="1">
    <font>
      <sz val="10"/>
      <name val="Arial"/>
    </font>
    <font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0" tint="-0.499984740745262"/>
      <name val="Arial"/>
      <family val="2"/>
    </font>
    <font>
      <b/>
      <sz val="11"/>
      <name val="Arial"/>
      <family val="2"/>
    </font>
    <font>
      <sz val="10"/>
      <color rgb="FF0066FF"/>
      <name val="Arial"/>
      <family val="2"/>
    </font>
    <font>
      <sz val="10"/>
      <color theme="9" tint="-0.249977111117893"/>
      <name val="Arial"/>
      <family val="2"/>
    </font>
    <font>
      <b/>
      <sz val="10"/>
      <color rgb="FF0066FF"/>
      <name val="Arial"/>
      <family val="2"/>
    </font>
    <font>
      <b/>
      <u/>
      <sz val="10"/>
      <color indexed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1" applyAlignment="1" applyProtection="1">
      <alignment horizontal="left" inden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2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7" fillId="0" borderId="0" xfId="0" applyFont="1"/>
    <xf numFmtId="164" fontId="8" fillId="0" borderId="0" xfId="0" applyNumberFormat="1" applyFont="1"/>
    <xf numFmtId="0" fontId="8" fillId="0" borderId="0" xfId="0" applyFont="1"/>
    <xf numFmtId="2" fontId="8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1" fillId="2" borderId="0" xfId="0" applyFont="1" applyFill="1"/>
    <xf numFmtId="14" fontId="1" fillId="2" borderId="0" xfId="0" applyNumberFormat="1" applyFont="1" applyFill="1"/>
    <xf numFmtId="0" fontId="6" fillId="2" borderId="0" xfId="0" applyFont="1" applyFill="1"/>
    <xf numFmtId="0" fontId="0" fillId="0" borderId="0" xfId="0" applyBorder="1"/>
    <xf numFmtId="0" fontId="4" fillId="0" borderId="0" xfId="0" applyFont="1" applyAlignment="1">
      <alignment horizontal="right"/>
    </xf>
    <xf numFmtId="165" fontId="4" fillId="0" borderId="0" xfId="0" applyNumberFormat="1" applyFont="1" applyBorder="1"/>
    <xf numFmtId="2" fontId="4" fillId="0" borderId="0" xfId="0" applyNumberFormat="1" applyFont="1" applyBorder="1"/>
    <xf numFmtId="164" fontId="4" fillId="0" borderId="0" xfId="0" applyNumberFormat="1" applyFont="1" applyBorder="1" applyAlignment="1">
      <alignment horizontal="righ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" fontId="4" fillId="0" borderId="0" xfId="0" applyNumberFormat="1" applyFont="1"/>
    <xf numFmtId="1" fontId="4" fillId="2" borderId="0" xfId="0" applyNumberFormat="1" applyFont="1" applyFill="1"/>
    <xf numFmtId="0" fontId="9" fillId="0" borderId="0" xfId="0" applyFont="1"/>
    <xf numFmtId="0" fontId="0" fillId="0" borderId="0" xfId="0" applyNumberFormat="1" applyFill="1"/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2" fontId="5" fillId="0" borderId="0" xfId="0" applyNumberFormat="1" applyFont="1" applyAlignment="1">
      <alignment horizontal="right"/>
    </xf>
    <xf numFmtId="1" fontId="10" fillId="0" borderId="0" xfId="0" applyNumberFormat="1" applyFont="1"/>
    <xf numFmtId="1" fontId="11" fillId="0" borderId="0" xfId="0" applyNumberFormat="1" applyFont="1"/>
    <xf numFmtId="1" fontId="0" fillId="0" borderId="0" xfId="0" applyNumberFormat="1" applyAlignment="1">
      <alignment horizontal="right"/>
    </xf>
    <xf numFmtId="2" fontId="4" fillId="0" borderId="0" xfId="0" applyNumberFormat="1" applyFont="1" applyFill="1"/>
    <xf numFmtId="2" fontId="4" fillId="0" borderId="1" xfId="0" applyNumberFormat="1" applyFont="1" applyFill="1" applyBorder="1"/>
    <xf numFmtId="1" fontId="5" fillId="0" borderId="0" xfId="0" applyNumberFormat="1" applyFont="1"/>
    <xf numFmtId="1" fontId="12" fillId="0" borderId="0" xfId="0" applyNumberFormat="1" applyFont="1" applyBorder="1"/>
    <xf numFmtId="1" fontId="5" fillId="0" borderId="0" xfId="0" applyNumberFormat="1" applyFont="1" applyBorder="1"/>
    <xf numFmtId="164" fontId="4" fillId="2" borderId="0" xfId="0" applyNumberFormat="1" applyFont="1" applyFill="1"/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6" fontId="4" fillId="0" borderId="0" xfId="0" applyNumberFormat="1" applyFont="1" applyBorder="1"/>
    <xf numFmtId="0" fontId="4" fillId="0" borderId="0" xfId="0" applyFont="1" applyBorder="1" applyAlignment="1">
      <alignment horizontal="right"/>
    </xf>
    <xf numFmtId="0" fontId="4" fillId="3" borderId="0" xfId="0" applyFont="1" applyFill="1" applyBorder="1" applyAlignment="1">
      <alignment horizontal="center"/>
    </xf>
    <xf numFmtId="164" fontId="4" fillId="2" borderId="0" xfId="0" applyNumberFormat="1" applyFont="1" applyFill="1" applyBorder="1"/>
    <xf numFmtId="164" fontId="0" fillId="2" borderId="0" xfId="0" applyNumberFormat="1" applyFill="1"/>
    <xf numFmtId="164" fontId="5" fillId="2" borderId="0" xfId="0" applyNumberFormat="1" applyFont="1" applyFill="1" applyBorder="1"/>
    <xf numFmtId="2" fontId="4" fillId="2" borderId="0" xfId="0" applyNumberFormat="1" applyFont="1" applyFill="1"/>
    <xf numFmtId="2" fontId="0" fillId="2" borderId="0" xfId="0" applyNumberFormat="1" applyFill="1"/>
    <xf numFmtId="0" fontId="0" fillId="2" borderId="0" xfId="0" applyFill="1" applyAlignment="1">
      <alignment horizontal="right"/>
    </xf>
    <xf numFmtId="0" fontId="4" fillId="2" borderId="0" xfId="0" applyFont="1" applyFill="1" applyAlignment="1">
      <alignment horizontal="right"/>
    </xf>
    <xf numFmtId="0" fontId="0" fillId="2" borderId="0" xfId="0" applyNumberFormat="1" applyFill="1" applyBorder="1"/>
    <xf numFmtId="0" fontId="4" fillId="0" borderId="0" xfId="0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4" fillId="0" borderId="4" xfId="0" applyFont="1" applyBorder="1"/>
    <xf numFmtId="0" fontId="0" fillId="0" borderId="5" xfId="0" applyBorder="1"/>
    <xf numFmtId="0" fontId="0" fillId="0" borderId="6" xfId="0" applyBorder="1"/>
    <xf numFmtId="0" fontId="4" fillId="0" borderId="0" xfId="0" applyFont="1" applyBorder="1"/>
    <xf numFmtId="0" fontId="0" fillId="0" borderId="7" xfId="0" applyBorder="1"/>
    <xf numFmtId="0" fontId="0" fillId="2" borderId="0" xfId="0" applyFill="1" applyBorder="1"/>
    <xf numFmtId="2" fontId="0" fillId="2" borderId="0" xfId="0" applyNumberFormat="1" applyFill="1" applyBorder="1"/>
    <xf numFmtId="0" fontId="4" fillId="0" borderId="0" xfId="0" applyFont="1" applyBorder="1" applyAlignment="1"/>
    <xf numFmtId="0" fontId="0" fillId="2" borderId="0" xfId="0" applyFill="1" applyBorder="1" applyAlignment="1">
      <alignment horizontal="center"/>
    </xf>
    <xf numFmtId="0" fontId="0" fillId="0" borderId="8" xfId="0" applyNumberFormat="1" applyBorder="1"/>
    <xf numFmtId="0" fontId="0" fillId="0" borderId="9" xfId="0" applyNumberFormat="1" applyBorder="1"/>
    <xf numFmtId="0" fontId="0" fillId="0" borderId="9" xfId="0" applyBorder="1"/>
    <xf numFmtId="0" fontId="4" fillId="0" borderId="9" xfId="0" applyFont="1" applyBorder="1"/>
    <xf numFmtId="2" fontId="5" fillId="0" borderId="9" xfId="0" applyNumberFormat="1" applyFont="1" applyBorder="1"/>
    <xf numFmtId="0" fontId="0" fillId="0" borderId="10" xfId="0" applyBorder="1"/>
    <xf numFmtId="0" fontId="5" fillId="0" borderId="6" xfId="0" applyFont="1" applyBorder="1" applyAlignment="1">
      <alignment horizontal="left"/>
    </xf>
    <xf numFmtId="0" fontId="5" fillId="0" borderId="6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2" borderId="12" xfId="0" applyFill="1" applyBorder="1"/>
    <xf numFmtId="0" fontId="0" fillId="0" borderId="12" xfId="0" applyBorder="1"/>
    <xf numFmtId="0" fontId="13" fillId="0" borderId="12" xfId="1" applyFont="1" applyBorder="1" applyAlignment="1" applyProtection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left" inden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left" wrapText="1" indent="1"/>
    </xf>
    <xf numFmtId="0" fontId="0" fillId="2" borderId="15" xfId="0" applyFill="1" applyBorder="1"/>
    <xf numFmtId="0" fontId="0" fillId="0" borderId="15" xfId="0" applyBorder="1"/>
    <xf numFmtId="0" fontId="0" fillId="2" borderId="16" xfId="0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6" xfId="1" applyFont="1" applyBorder="1" applyAlignment="1" applyProtection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5" fillId="0" borderId="0" xfId="0" applyNumberFormat="1" applyFont="1" applyFill="1"/>
    <xf numFmtId="20" fontId="1" fillId="2" borderId="0" xfId="0" applyNumberFormat="1" applyFont="1" applyFill="1"/>
    <xf numFmtId="0" fontId="4" fillId="0" borderId="0" xfId="0" applyFont="1" applyFill="1" applyBorder="1" applyAlignment="1">
      <alignment horizontal="center"/>
    </xf>
    <xf numFmtId="0" fontId="6" fillId="0" borderId="0" xfId="0" applyFont="1" applyFill="1"/>
    <xf numFmtId="2" fontId="0" fillId="0" borderId="9" xfId="0" applyNumberFormat="1" applyBorder="1"/>
    <xf numFmtId="0" fontId="5" fillId="0" borderId="9" xfId="0" applyFont="1" applyBorder="1" applyAlignment="1"/>
    <xf numFmtId="0" fontId="3" fillId="0" borderId="8" xfId="1" applyBorder="1" applyAlignment="1" applyProtection="1"/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0" fillId="0" borderId="21" xfId="0" applyBorder="1"/>
    <xf numFmtId="0" fontId="4" fillId="0" borderId="21" xfId="0" applyFont="1" applyBorder="1"/>
    <xf numFmtId="2" fontId="0" fillId="0" borderId="21" xfId="0" applyNumberFormat="1" applyBorder="1"/>
    <xf numFmtId="0" fontId="0" fillId="0" borderId="23" xfId="0" applyBorder="1" applyAlignment="1">
      <alignment horizontal="center"/>
    </xf>
    <xf numFmtId="2" fontId="5" fillId="0" borderId="24" xfId="0" applyNumberFormat="1" applyFont="1" applyBorder="1" applyAlignment="1">
      <alignment horizontal="right"/>
    </xf>
    <xf numFmtId="1" fontId="4" fillId="0" borderId="0" xfId="0" applyNumberFormat="1" applyFont="1" applyFill="1"/>
    <xf numFmtId="2" fontId="5" fillId="0" borderId="0" xfId="0" applyNumberFormat="1" applyFont="1" applyBorder="1" applyAlignment="1">
      <alignment horizontal="right"/>
    </xf>
    <xf numFmtId="0" fontId="0" fillId="0" borderId="7" xfId="0" applyBorder="1" applyAlignment="1">
      <alignment horizontal="center"/>
    </xf>
    <xf numFmtId="2" fontId="4" fillId="0" borderId="7" xfId="0" applyNumberFormat="1" applyFont="1" applyBorder="1"/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65" fontId="4" fillId="0" borderId="15" xfId="0" applyNumberFormat="1" applyFont="1" applyBorder="1"/>
    <xf numFmtId="166" fontId="4" fillId="0" borderId="16" xfId="0" applyNumberFormat="1" applyFont="1" applyBorder="1"/>
    <xf numFmtId="166" fontId="5" fillId="0" borderId="16" xfId="0" applyNumberFormat="1" applyFont="1" applyBorder="1"/>
    <xf numFmtId="2" fontId="0" fillId="0" borderId="0" xfId="0" applyNumberFormat="1" applyBorder="1"/>
    <xf numFmtId="49" fontId="0" fillId="0" borderId="6" xfId="0" applyNumberFormat="1" applyBorder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0" fontId="0" fillId="0" borderId="7" xfId="0" applyBorder="1" applyAlignment="1">
      <alignment wrapText="1"/>
    </xf>
    <xf numFmtId="0" fontId="5" fillId="2" borderId="6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3" xfId="0" applyFont="1" applyBorder="1"/>
    <xf numFmtId="0" fontId="0" fillId="2" borderId="4" xfId="0" applyNumberFormat="1" applyFill="1" applyBorder="1"/>
    <xf numFmtId="0" fontId="5" fillId="0" borderId="6" xfId="0" applyFont="1" applyBorder="1"/>
    <xf numFmtId="0" fontId="0" fillId="0" borderId="8" xfId="0" applyBorder="1"/>
    <xf numFmtId="0" fontId="0" fillId="0" borderId="9" xfId="0" applyFill="1" applyBorder="1"/>
    <xf numFmtId="0" fontId="0" fillId="0" borderId="10" xfId="0" applyFill="1" applyBorder="1"/>
    <xf numFmtId="1" fontId="4" fillId="2" borderId="2" xfId="0" applyNumberFormat="1" applyFont="1" applyFill="1" applyBorder="1"/>
    <xf numFmtId="2" fontId="5" fillId="0" borderId="27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165" fontId="4" fillId="0" borderId="9" xfId="0" applyNumberFormat="1" applyFont="1" applyBorder="1"/>
    <xf numFmtId="2" fontId="4" fillId="0" borderId="10" xfId="0" applyNumberFormat="1" applyFont="1" applyBorder="1"/>
    <xf numFmtId="164" fontId="0" fillId="0" borderId="22" xfId="0" applyNumberFormat="1" applyBorder="1"/>
    <xf numFmtId="0" fontId="5" fillId="0" borderId="10" xfId="0" applyFont="1" applyBorder="1" applyAlignment="1">
      <alignment horizontal="right"/>
    </xf>
    <xf numFmtId="0" fontId="4" fillId="0" borderId="28" xfId="0" applyFont="1" applyBorder="1"/>
    <xf numFmtId="0" fontId="0" fillId="0" borderId="29" xfId="0" applyBorder="1"/>
    <xf numFmtId="165" fontId="5" fillId="0" borderId="29" xfId="0" applyNumberFormat="1" applyFont="1" applyBorder="1"/>
    <xf numFmtId="2" fontId="16" fillId="0" borderId="30" xfId="0" applyNumberFormat="1" applyFont="1" applyBorder="1"/>
    <xf numFmtId="165" fontId="0" fillId="2" borderId="0" xfId="0" applyNumberFormat="1" applyFill="1" applyBorder="1"/>
    <xf numFmtId="166" fontId="16" fillId="0" borderId="29" xfId="0" applyNumberFormat="1" applyFont="1" applyBorder="1"/>
    <xf numFmtId="165" fontId="4" fillId="0" borderId="31" xfId="0" applyNumberFormat="1" applyFont="1" applyBorder="1"/>
    <xf numFmtId="166" fontId="4" fillId="0" borderId="32" xfId="0" applyNumberFormat="1" applyFont="1" applyBorder="1"/>
    <xf numFmtId="0" fontId="17" fillId="0" borderId="0" xfId="0" applyFont="1" applyAlignment="1">
      <alignment horizontal="left" indent="1"/>
    </xf>
    <xf numFmtId="2" fontId="16" fillId="0" borderId="24" xfId="0" applyNumberFormat="1" applyFont="1" applyBorder="1" applyAlignment="1">
      <alignment horizontal="right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colors>
    <mruColors>
      <color rgb="FF0066FF"/>
      <color rgb="FF2EE204"/>
      <color rgb="FF14D2D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Cp-gesamt=f(TRS)</a:t>
            </a:r>
          </a:p>
        </c:rich>
      </c:tx>
      <c:layout>
        <c:manualLayout>
          <c:xMode val="edge"/>
          <c:yMode val="edge"/>
          <c:x val="0.46675519600781967"/>
          <c:y val="3.15732315510897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55803066159087E-2"/>
          <c:y val="0.12991794536557988"/>
          <c:w val="0.86579097643790526"/>
          <c:h val="0.70115064653406967"/>
        </c:manualLayout>
      </c:layout>
      <c:scatterChart>
        <c:scatterStyle val="lineMarker"/>
        <c:varyColors val="0"/>
        <c:ser>
          <c:idx val="0"/>
          <c:order val="0"/>
          <c:tx>
            <c:strRef>
              <c:f>Kennlinie!#REF!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1"/>
            <c:marker>
              <c:spPr>
                <a:solidFill>
                  <a:schemeClr val="tx2"/>
                </a:solidFill>
                <a:ln>
                  <a:solidFill>
                    <a:srgbClr val="000080"/>
                  </a:solidFill>
                  <a:prstDash val="solid"/>
                </a:ln>
              </c:spPr>
            </c:marker>
            <c:bubble3D val="0"/>
          </c:dPt>
          <c:dPt>
            <c:idx val="11"/>
            <c:marker>
              <c:spPr>
                <a:solidFill>
                  <a:srgbClr val="0070C0"/>
                </a:solidFill>
                <a:ln>
                  <a:solidFill>
                    <a:srgbClr val="000080"/>
                  </a:solidFill>
                  <a:prstDash val="solid"/>
                </a:ln>
              </c:spPr>
            </c:marker>
            <c:bubble3D val="0"/>
          </c:dPt>
          <c:trendline>
            <c:name>Cp-Optimum, 7 m/s</c:name>
            <c:spPr>
              <a:ln w="25400">
                <a:solidFill>
                  <a:srgbClr val="3366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xVal>
            <c:numRef>
              <c:f>Kennlinie!$O$19:$O$30</c:f>
              <c:numCache>
                <c:formatCode>0.00</c:formatCode>
                <c:ptCount val="12"/>
                <c:pt idx="0">
                  <c:v>2.996662558342237</c:v>
                </c:pt>
                <c:pt idx="1">
                  <c:v>2.4326684612618017</c:v>
                </c:pt>
                <c:pt idx="2">
                  <c:v>3.5017122186522416</c:v>
                </c:pt>
                <c:pt idx="3">
                  <c:v>3.3129242555596861</c:v>
                </c:pt>
                <c:pt idx="4">
                  <c:v>1.9611915787876744</c:v>
                </c:pt>
                <c:pt idx="5">
                  <c:v>1.9522651616472941</c:v>
                </c:pt>
                <c:pt idx="6">
                  <c:v>2.0513462882722515</c:v>
                </c:pt>
                <c:pt idx="7">
                  <c:v>2.8149029622402555</c:v>
                </c:pt>
                <c:pt idx="8">
                  <c:v>2.2975078428649214</c:v>
                </c:pt>
                <c:pt idx="9">
                  <c:v>2.7309419633665279</c:v>
                </c:pt>
                <c:pt idx="10">
                  <c:v>2.4944370865390582</c:v>
                </c:pt>
                <c:pt idx="11">
                  <c:v>2.2847753486618525</c:v>
                </c:pt>
              </c:numCache>
            </c:numRef>
          </c:xVal>
          <c:yVal>
            <c:numRef>
              <c:f>Kennlinie!$M$19:$M$30</c:f>
              <c:numCache>
                <c:formatCode>0.000</c:formatCode>
                <c:ptCount val="12"/>
                <c:pt idx="0">
                  <c:v>3.7067381574873784E-2</c:v>
                </c:pt>
                <c:pt idx="1">
                  <c:v>6.4676224934073143E-2</c:v>
                </c:pt>
                <c:pt idx="2">
                  <c:v>0</c:v>
                </c:pt>
                <c:pt idx="3">
                  <c:v>0</c:v>
                </c:pt>
                <c:pt idx="4">
                  <c:v>1.0827700642881915E-2</c:v>
                </c:pt>
                <c:pt idx="5">
                  <c:v>1.1708248692808038E-2</c:v>
                </c:pt>
                <c:pt idx="6">
                  <c:v>1.2313589229327499E-2</c:v>
                </c:pt>
                <c:pt idx="7">
                  <c:v>7.3488395808069151E-2</c:v>
                </c:pt>
                <c:pt idx="8">
                  <c:v>8.05562496741484E-2</c:v>
                </c:pt>
                <c:pt idx="9">
                  <c:v>8.621545736056356E-2</c:v>
                </c:pt>
                <c:pt idx="10">
                  <c:v>7.4565788401255342E-2</c:v>
                </c:pt>
                <c:pt idx="11">
                  <c:v>4.5421039449093474E-2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52864"/>
        <c:axId val="56653440"/>
      </c:scatterChart>
      <c:valAx>
        <c:axId val="566528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900"/>
                  <a:t>TSR</a:t>
                </a:r>
              </a:p>
            </c:rich>
          </c:tx>
          <c:layout>
            <c:manualLayout>
              <c:xMode val="edge"/>
              <c:yMode val="edge"/>
              <c:x val="0.50888877456528447"/>
              <c:y val="0.9072203536370633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653440"/>
        <c:crosses val="autoZero"/>
        <c:crossBetween val="midCat"/>
        <c:majorUnit val="0.1"/>
      </c:valAx>
      <c:valAx>
        <c:axId val="5665344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900"/>
                  <a:t>Cp</a:t>
                </a:r>
              </a:p>
            </c:rich>
          </c:tx>
          <c:layout>
            <c:manualLayout>
              <c:xMode val="edge"/>
              <c:yMode val="edge"/>
              <c:x val="1.4479241691532051E-2"/>
              <c:y val="0.4687451083126040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65286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119967</xdr:colOff>
      <xdr:row>33</xdr:row>
      <xdr:rowOff>150811</xdr:rowOff>
    </xdr:from>
    <xdr:to>
      <xdr:col>14</xdr:col>
      <xdr:colOff>273842</xdr:colOff>
      <xdr:row>49</xdr:row>
      <xdr:rowOff>68792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chneronline.de/barometer/luftdichte.ph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eopolos.de/Entwicklung%20von%20Klein-Windenergie-Anlagen-Dateien/image097.jpg" TargetMode="External"/><Relationship Id="rId1" Type="http://schemas.openxmlformats.org/officeDocument/2006/relationships/hyperlink" Target="https://de.wikipedia.org/wiki/Potenzgesetz_nach_Hellmann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16"/>
  <sheetViews>
    <sheetView topLeftCell="A2" zoomScale="90" zoomScaleNormal="90" workbookViewId="0">
      <selection activeCell="I6" sqref="I6"/>
    </sheetView>
  </sheetViews>
  <sheetFormatPr baseColWidth="10" defaultColWidth="11.42578125" defaultRowHeight="15" x14ac:dyDescent="0.2"/>
  <cols>
    <col min="1" max="1" width="23" style="1" customWidth="1"/>
    <col min="2" max="2" width="6.28515625" style="1" customWidth="1"/>
    <col min="3" max="3" width="11.42578125" style="1"/>
    <col min="4" max="4" width="14.85546875" style="1" bestFit="1" customWidth="1"/>
    <col min="5" max="16384" width="11.42578125" style="1"/>
  </cols>
  <sheetData>
    <row r="2" spans="1:6" s="10" customFormat="1" ht="15.75" x14ac:dyDescent="0.25">
      <c r="A2" s="10" t="s">
        <v>30</v>
      </c>
      <c r="D2" s="20" t="s">
        <v>31</v>
      </c>
      <c r="F2" s="3"/>
    </row>
    <row r="3" spans="1:6" s="10" customFormat="1" ht="15.75" x14ac:dyDescent="0.25">
      <c r="D3" s="103"/>
      <c r="F3" s="3"/>
    </row>
    <row r="4" spans="1:6" x14ac:dyDescent="0.2">
      <c r="A4" s="57" t="s">
        <v>54</v>
      </c>
      <c r="B4" s="57"/>
      <c r="C4" s="48" t="s">
        <v>55</v>
      </c>
      <c r="F4" s="3"/>
    </row>
    <row r="5" spans="1:6" x14ac:dyDescent="0.2">
      <c r="A5" s="47"/>
      <c r="B5" s="47"/>
      <c r="C5" s="102"/>
      <c r="F5" s="3"/>
    </row>
    <row r="6" spans="1:6" x14ac:dyDescent="0.2">
      <c r="A6" s="1" t="s">
        <v>0</v>
      </c>
      <c r="D6" s="19">
        <v>44323</v>
      </c>
      <c r="E6" s="101">
        <v>0.625</v>
      </c>
    </row>
    <row r="7" spans="1:6" x14ac:dyDescent="0.2">
      <c r="A7" s="1" t="s">
        <v>1</v>
      </c>
      <c r="C7" s="1" t="s">
        <v>4</v>
      </c>
      <c r="D7" s="18">
        <v>1000</v>
      </c>
    </row>
    <row r="8" spans="1:6" x14ac:dyDescent="0.2">
      <c r="A8" s="1" t="s">
        <v>2</v>
      </c>
      <c r="C8" s="1" t="s">
        <v>5</v>
      </c>
      <c r="D8" s="18">
        <v>10</v>
      </c>
    </row>
    <row r="9" spans="1:6" x14ac:dyDescent="0.2">
      <c r="A9" s="1" t="s">
        <v>23</v>
      </c>
      <c r="C9" s="1" t="s">
        <v>24</v>
      </c>
      <c r="D9" s="18">
        <v>70</v>
      </c>
    </row>
    <row r="10" spans="1:6" ht="15.75" x14ac:dyDescent="0.25">
      <c r="A10" s="1" t="s">
        <v>3</v>
      </c>
      <c r="C10" s="1" t="s">
        <v>6</v>
      </c>
      <c r="D10" s="20">
        <v>1.2250000000000001</v>
      </c>
      <c r="E10" s="2" t="s">
        <v>7</v>
      </c>
      <c r="F10" s="3" t="s">
        <v>22</v>
      </c>
    </row>
    <row r="13" spans="1:6" ht="15.75" x14ac:dyDescent="0.25">
      <c r="A13" s="20" t="s">
        <v>26</v>
      </c>
    </row>
    <row r="14" spans="1:6" x14ac:dyDescent="0.2">
      <c r="A14" s="1" t="s">
        <v>25</v>
      </c>
      <c r="B14" s="18">
        <v>15</v>
      </c>
      <c r="C14" s="1" t="s">
        <v>17</v>
      </c>
    </row>
    <row r="15" spans="1:6" x14ac:dyDescent="0.2">
      <c r="A15" s="1" t="s">
        <v>18</v>
      </c>
      <c r="B15" s="18">
        <v>150</v>
      </c>
      <c r="C15" s="1" t="s">
        <v>19</v>
      </c>
    </row>
    <row r="16" spans="1:6" x14ac:dyDescent="0.2">
      <c r="A16" s="1" t="s">
        <v>21</v>
      </c>
      <c r="B16" s="18">
        <v>4</v>
      </c>
    </row>
  </sheetData>
  <mergeCells count="1">
    <mergeCell ref="A4:B4"/>
  </mergeCells>
  <phoneticPr fontId="2" type="noConversion"/>
  <hyperlinks>
    <hyperlink ref="F10" r:id="rId1"/>
  </hyperlinks>
  <pageMargins left="0.78740157499999996" right="0.78740157499999996" top="0.984251969" bottom="0.984251969" header="0.4921259845" footer="0.4921259845"/>
  <pageSetup paperSize="9" orientation="landscape" horizontalDpi="4294967294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tabSelected="1" zoomScale="80" zoomScaleNormal="80" zoomScalePageLayoutView="80" workbookViewId="0">
      <selection activeCell="Q18" sqref="Q18"/>
    </sheetView>
  </sheetViews>
  <sheetFormatPr baseColWidth="10" defaultRowHeight="12.75" x14ac:dyDescent="0.2"/>
  <cols>
    <col min="2" max="2" width="13.140625" customWidth="1"/>
    <col min="3" max="3" width="13.28515625" customWidth="1"/>
    <col min="4" max="4" width="11" customWidth="1"/>
    <col min="5" max="5" width="9.85546875" customWidth="1"/>
    <col min="6" max="7" width="6.140625" customWidth="1"/>
    <col min="8" max="8" width="6.7109375" customWidth="1"/>
    <col min="9" max="10" width="7.7109375" customWidth="1"/>
    <col min="11" max="11" width="8.7109375" customWidth="1"/>
    <col min="12" max="12" width="7" customWidth="1"/>
    <col min="13" max="13" width="7.85546875" customWidth="1"/>
    <col min="14" max="14" width="7.5703125" customWidth="1"/>
    <col min="15" max="15" width="5.42578125" customWidth="1"/>
    <col min="16" max="16" width="16" customWidth="1"/>
  </cols>
  <sheetData>
    <row r="1" spans="1:17" ht="15.75" x14ac:dyDescent="0.25">
      <c r="A1" s="103" t="str">
        <f>Grunddaten!A13</f>
        <v>Bockwindmühle</v>
      </c>
      <c r="B1" s="31"/>
      <c r="C1" s="100"/>
    </row>
    <row r="2" spans="1:17" ht="15" x14ac:dyDescent="0.25">
      <c r="A2" s="30" t="s">
        <v>69</v>
      </c>
    </row>
    <row r="3" spans="1:17" ht="13.5" thickBot="1" x14ac:dyDescent="0.25">
      <c r="A3" s="9"/>
    </row>
    <row r="4" spans="1:17" x14ac:dyDescent="0.2">
      <c r="A4" s="57" t="s">
        <v>54</v>
      </c>
      <c r="B4" s="57"/>
      <c r="C4" s="48" t="s">
        <v>55</v>
      </c>
      <c r="D4" s="60"/>
      <c r="E4" s="61"/>
      <c r="F4" s="61"/>
      <c r="G4" s="62" t="s">
        <v>51</v>
      </c>
      <c r="H4" s="61"/>
      <c r="I4" s="61"/>
      <c r="J4" s="61"/>
      <c r="K4" s="61"/>
      <c r="L4" s="61"/>
      <c r="M4" s="63"/>
    </row>
    <row r="5" spans="1:17" ht="16.5" thickBot="1" x14ac:dyDescent="0.3">
      <c r="A5" s="10"/>
      <c r="B5" s="31"/>
      <c r="C5" s="31"/>
      <c r="D5" s="64"/>
      <c r="E5" s="21" t="s">
        <v>46</v>
      </c>
      <c r="F5" s="21"/>
      <c r="G5" s="65" t="s">
        <v>52</v>
      </c>
      <c r="H5" s="59" t="s">
        <v>38</v>
      </c>
      <c r="I5" s="59" t="s">
        <v>35</v>
      </c>
      <c r="J5" s="59" t="s">
        <v>16</v>
      </c>
      <c r="K5" s="21"/>
      <c r="L5" s="21"/>
      <c r="M5" s="66"/>
    </row>
    <row r="6" spans="1:17" ht="15" x14ac:dyDescent="0.2">
      <c r="A6" s="139" t="s">
        <v>25</v>
      </c>
      <c r="B6" s="140">
        <f>Grunddaten!B14</f>
        <v>15</v>
      </c>
      <c r="C6" s="63" t="s">
        <v>17</v>
      </c>
      <c r="D6" s="77" t="s">
        <v>34</v>
      </c>
      <c r="E6" s="156">
        <v>0.14000000000000001</v>
      </c>
      <c r="F6" s="21"/>
      <c r="G6" s="49">
        <f>12.3*1.27</f>
        <v>15.621</v>
      </c>
      <c r="H6" s="21"/>
      <c r="I6" s="21"/>
      <c r="J6" s="68">
        <v>0.9</v>
      </c>
      <c r="K6" s="65" t="s">
        <v>39</v>
      </c>
      <c r="L6" s="21"/>
      <c r="M6" s="66"/>
      <c r="P6" s="12"/>
    </row>
    <row r="7" spans="1:17" x14ac:dyDescent="0.2">
      <c r="A7" s="141" t="s">
        <v>18</v>
      </c>
      <c r="B7" s="56">
        <f>Grunddaten!B15</f>
        <v>150</v>
      </c>
      <c r="C7" s="66" t="s">
        <v>19</v>
      </c>
      <c r="D7" s="78" t="s">
        <v>37</v>
      </c>
      <c r="E7" s="69"/>
      <c r="F7" s="21"/>
      <c r="G7" s="21"/>
      <c r="H7" s="70">
        <v>60</v>
      </c>
      <c r="I7" s="70">
        <v>3</v>
      </c>
      <c r="J7" s="67">
        <v>0.97</v>
      </c>
      <c r="K7" s="65" t="s">
        <v>36</v>
      </c>
      <c r="L7" s="21"/>
      <c r="M7" s="66"/>
    </row>
    <row r="8" spans="1:17" ht="12.75" customHeight="1" x14ac:dyDescent="0.2">
      <c r="A8" s="141" t="s">
        <v>21</v>
      </c>
      <c r="B8" s="56">
        <f>Grunddaten!B16</f>
        <v>4</v>
      </c>
      <c r="C8" s="66"/>
      <c r="D8" s="64"/>
      <c r="E8" s="21"/>
      <c r="F8" s="21"/>
      <c r="G8" s="21"/>
      <c r="H8" s="21"/>
      <c r="I8" s="21"/>
      <c r="J8" s="24">
        <f>J7^I7</f>
        <v>0.91267299999999996</v>
      </c>
      <c r="K8" s="65" t="s">
        <v>40</v>
      </c>
      <c r="L8" s="21"/>
      <c r="M8" s="66"/>
    </row>
    <row r="9" spans="1:17" ht="13.5" thickBot="1" x14ac:dyDescent="0.25">
      <c r="A9" s="142"/>
      <c r="B9" s="143"/>
      <c r="C9" s="144"/>
      <c r="D9" s="71"/>
      <c r="E9" s="72"/>
      <c r="F9" s="73"/>
      <c r="G9" s="73"/>
      <c r="H9" s="73"/>
      <c r="I9" s="74"/>
      <c r="J9" s="75">
        <f>J6*J8</f>
        <v>0.82140570000000002</v>
      </c>
      <c r="K9" s="74" t="s">
        <v>45</v>
      </c>
      <c r="L9" s="73"/>
      <c r="M9" s="76"/>
      <c r="Q9" s="6"/>
    </row>
    <row r="10" spans="1:17" ht="12.75" customHeight="1" x14ac:dyDescent="0.2">
      <c r="A10" s="79" t="s">
        <v>29</v>
      </c>
      <c r="B10" s="80"/>
      <c r="C10" s="81"/>
    </row>
    <row r="11" spans="1:17" x14ac:dyDescent="0.2">
      <c r="A11" s="88" t="s">
        <v>60</v>
      </c>
      <c r="B11" s="83" t="s">
        <v>61</v>
      </c>
      <c r="C11" s="89" t="s">
        <v>56</v>
      </c>
    </row>
    <row r="12" spans="1:17" ht="13.5" thickBot="1" x14ac:dyDescent="0.25">
      <c r="A12" s="90" t="s">
        <v>17</v>
      </c>
      <c r="B12" s="84" t="s">
        <v>17</v>
      </c>
      <c r="C12" s="91" t="s">
        <v>57</v>
      </c>
    </row>
    <row r="13" spans="1:17" x14ac:dyDescent="0.2">
      <c r="A13" s="92">
        <v>5.5</v>
      </c>
      <c r="B13" s="85">
        <v>9.5</v>
      </c>
      <c r="C13" s="91" t="s">
        <v>59</v>
      </c>
      <c r="D13" s="60"/>
      <c r="E13" s="61" t="s">
        <v>48</v>
      </c>
      <c r="F13" s="61"/>
      <c r="G13" s="61"/>
      <c r="H13" s="61"/>
      <c r="I13" s="61"/>
      <c r="J13" s="61"/>
      <c r="K13" s="61"/>
      <c r="L13" s="61"/>
      <c r="M13" s="61"/>
      <c r="N13" s="61"/>
      <c r="O13" s="63"/>
    </row>
    <row r="14" spans="1:17" ht="15" customHeight="1" thickBot="1" x14ac:dyDescent="0.25">
      <c r="A14" s="93"/>
      <c r="B14" s="86"/>
      <c r="C14" s="94">
        <v>20</v>
      </c>
      <c r="D14" s="127" t="s">
        <v>8</v>
      </c>
      <c r="E14" s="128" t="s">
        <v>49</v>
      </c>
      <c r="F14" s="21"/>
      <c r="G14" s="21"/>
      <c r="H14" s="21"/>
      <c r="I14" s="21"/>
      <c r="J14" s="21"/>
      <c r="K14" s="21"/>
      <c r="L14" s="21"/>
      <c r="M14" s="21"/>
      <c r="N14" s="21"/>
      <c r="O14" s="129"/>
    </row>
    <row r="15" spans="1:17" s="45" customFormat="1" x14ac:dyDescent="0.2">
      <c r="A15" s="95" t="s">
        <v>62</v>
      </c>
      <c r="B15" s="87" t="s">
        <v>63</v>
      </c>
      <c r="C15" s="96" t="s">
        <v>58</v>
      </c>
      <c r="D15" s="130" t="s">
        <v>9</v>
      </c>
      <c r="E15" s="131" t="s">
        <v>47</v>
      </c>
      <c r="F15" s="132" t="s">
        <v>11</v>
      </c>
      <c r="G15" s="131" t="s">
        <v>50</v>
      </c>
      <c r="H15" s="132" t="s">
        <v>12</v>
      </c>
      <c r="I15" s="133" t="s">
        <v>32</v>
      </c>
      <c r="J15" s="133" t="s">
        <v>33</v>
      </c>
      <c r="K15" s="132" t="s">
        <v>43</v>
      </c>
      <c r="L15" s="131" t="s">
        <v>44</v>
      </c>
      <c r="M15" s="119" t="s">
        <v>16</v>
      </c>
      <c r="N15" s="120"/>
      <c r="O15" s="118" t="s">
        <v>20</v>
      </c>
      <c r="P15" s="44"/>
    </row>
    <row r="16" spans="1:17" s="4" customFormat="1" ht="13.5" thickBot="1" x14ac:dyDescent="0.25">
      <c r="A16" s="97" t="s">
        <v>13</v>
      </c>
      <c r="B16" s="98" t="s">
        <v>13</v>
      </c>
      <c r="C16" s="99" t="s">
        <v>13</v>
      </c>
      <c r="D16" s="134" t="s">
        <v>10</v>
      </c>
      <c r="E16" s="135" t="s">
        <v>27</v>
      </c>
      <c r="F16" s="135" t="s">
        <v>27</v>
      </c>
      <c r="G16" s="135"/>
      <c r="H16" s="135" t="s">
        <v>28</v>
      </c>
      <c r="I16" s="82" t="s">
        <v>14</v>
      </c>
      <c r="J16" s="82" t="s">
        <v>14</v>
      </c>
      <c r="K16" s="135" t="s">
        <v>15</v>
      </c>
      <c r="L16" s="82" t="s">
        <v>15</v>
      </c>
      <c r="M16" s="136" t="s">
        <v>41</v>
      </c>
      <c r="N16" s="137" t="s">
        <v>42</v>
      </c>
      <c r="O16" s="138"/>
    </row>
    <row r="17" spans="1:23" s="4" customFormat="1" x14ac:dyDescent="0.2">
      <c r="C17" s="112"/>
      <c r="E17" s="32"/>
      <c r="G17" s="32"/>
      <c r="M17" s="121"/>
      <c r="N17" s="122"/>
      <c r="O17" s="116"/>
    </row>
    <row r="18" spans="1:23" s="4" customFormat="1" x14ac:dyDescent="0.2">
      <c r="A18" s="54">
        <v>2.5</v>
      </c>
      <c r="B18" s="58">
        <f>A18*(9.5/5.5)^0.14</f>
        <v>2.6987989771402896</v>
      </c>
      <c r="C18" s="161">
        <f>(1-C$14/90)*B18</f>
        <v>2.0990658711091141</v>
      </c>
      <c r="D18" s="22" t="s">
        <v>53</v>
      </c>
      <c r="E18" s="22"/>
      <c r="F18" s="5"/>
      <c r="G18" s="5"/>
      <c r="H18" s="5">
        <v>0</v>
      </c>
      <c r="I18" s="33">
        <v>0</v>
      </c>
      <c r="J18" s="28">
        <f>I18/J$9</f>
        <v>0</v>
      </c>
      <c r="K18" s="160" t="s">
        <v>67</v>
      </c>
      <c r="M18" s="121"/>
      <c r="N18" s="122"/>
      <c r="O18" s="116"/>
    </row>
    <row r="19" spans="1:23" s="4" customFormat="1" x14ac:dyDescent="0.2">
      <c r="A19" s="54">
        <v>4.1100000000000003</v>
      </c>
      <c r="B19" s="58">
        <f t="shared" ref="B19:B30" si="0">A19*(9.5/5.5)^0.14</f>
        <v>4.4368255184186367</v>
      </c>
      <c r="C19" s="113">
        <f t="shared" ref="C19:C30" si="1">(1-C$14/90)*B19</f>
        <v>3.4508642921033843</v>
      </c>
      <c r="E19" s="37">
        <f>E$6*K19</f>
        <v>110.60000000000001</v>
      </c>
      <c r="F19" s="43">
        <v>93.3</v>
      </c>
      <c r="G19" s="38">
        <f>F19/E19</f>
        <v>0.84358047016274851</v>
      </c>
      <c r="H19" s="43">
        <v>1.5</v>
      </c>
      <c r="I19" s="40">
        <f>F19*H19</f>
        <v>139.94999999999999</v>
      </c>
      <c r="J19" s="28">
        <f>I19/J$9</f>
        <v>170.37865697790991</v>
      </c>
      <c r="K19" s="29">
        <v>790</v>
      </c>
      <c r="L19" s="17">
        <f>K19/H$7</f>
        <v>13.166666666666666</v>
      </c>
      <c r="M19" s="123">
        <f>I19/(Grunddaten!D$10/2*C19^3*B$7)</f>
        <v>3.7067381574873784E-2</v>
      </c>
      <c r="N19" s="124">
        <f>M19/J$9</f>
        <v>4.512676449028024E-2</v>
      </c>
      <c r="O19" s="117">
        <f>(PI()*B$6*L19/60)/C19</f>
        <v>2.996662558342237</v>
      </c>
      <c r="P19" s="16"/>
      <c r="Q19" s="27"/>
      <c r="S19" s="26"/>
      <c r="T19" s="27"/>
      <c r="U19" s="27"/>
      <c r="W19" s="27"/>
    </row>
    <row r="20" spans="1:23" x14ac:dyDescent="0.2">
      <c r="A20" s="55">
        <v>7.37</v>
      </c>
      <c r="B20" s="58">
        <f t="shared" si="0"/>
        <v>7.9560593846095742</v>
      </c>
      <c r="C20" s="113">
        <f t="shared" si="1"/>
        <v>6.1880461880296691</v>
      </c>
      <c r="D20" s="25"/>
      <c r="E20" s="37">
        <f t="shared" ref="E20:E30" si="2">E$6*K20</f>
        <v>161.00000000000003</v>
      </c>
      <c r="F20" s="49">
        <v>128</v>
      </c>
      <c r="G20" s="39">
        <f t="shared" ref="G20:G30" si="3">F20/E20</f>
        <v>0.79503105590062095</v>
      </c>
      <c r="H20" s="51">
        <v>11</v>
      </c>
      <c r="I20" s="41">
        <f t="shared" ref="I20:I30" si="4">F20*H20</f>
        <v>1408</v>
      </c>
      <c r="J20" s="35">
        <f>I20/J$9</f>
        <v>1714.1346839935491</v>
      </c>
      <c r="K20" s="29">
        <v>1150</v>
      </c>
      <c r="L20" s="17">
        <f>K20/H$7</f>
        <v>19.166666666666668</v>
      </c>
      <c r="M20" s="123">
        <f>I20/(Grunddaten!D$10/2*C20^3*B$7)</f>
        <v>6.4676224934073143E-2</v>
      </c>
      <c r="N20" s="124">
        <f>M20/J$9</f>
        <v>7.873846618555623E-2</v>
      </c>
      <c r="O20" s="117">
        <f t="shared" ref="O20:O30" si="5">(PI()*B$6*L20/60)/C20</f>
        <v>2.4326684612618017</v>
      </c>
      <c r="P20" s="21"/>
      <c r="Q20" s="27"/>
      <c r="R20" s="4"/>
      <c r="S20" s="26"/>
      <c r="T20" s="27"/>
      <c r="U20" s="27"/>
      <c r="V20" s="4"/>
      <c r="W20" s="27"/>
    </row>
    <row r="21" spans="1:23" x14ac:dyDescent="0.2">
      <c r="A21" s="54">
        <v>5.12</v>
      </c>
      <c r="B21" s="58">
        <f t="shared" si="0"/>
        <v>5.5271403051833135</v>
      </c>
      <c r="C21" s="113">
        <f t="shared" si="1"/>
        <v>4.2988869040314661</v>
      </c>
      <c r="D21" s="22" t="s">
        <v>53</v>
      </c>
      <c r="E21" s="37">
        <f t="shared" si="2"/>
        <v>161.00000000000003</v>
      </c>
      <c r="F21" s="49">
        <v>139</v>
      </c>
      <c r="G21" s="38">
        <f t="shared" si="3"/>
        <v>0.8633540372670806</v>
      </c>
      <c r="H21" s="49">
        <v>0</v>
      </c>
      <c r="I21" s="42">
        <f t="shared" si="4"/>
        <v>0</v>
      </c>
      <c r="J21" s="28">
        <f>I21/J$9</f>
        <v>0</v>
      </c>
      <c r="K21" s="29">
        <v>1150</v>
      </c>
      <c r="L21" s="17">
        <f>K21/H$7</f>
        <v>19.166666666666668</v>
      </c>
      <c r="M21" s="123">
        <f>I21/(Grunddaten!D$10/2*C21^3*B$7)</f>
        <v>0</v>
      </c>
      <c r="N21" s="124">
        <f>M21/J$9</f>
        <v>0</v>
      </c>
      <c r="O21" s="117">
        <f t="shared" si="5"/>
        <v>3.5017122186522416</v>
      </c>
      <c r="P21" s="21"/>
      <c r="Q21" s="27"/>
      <c r="R21" s="4"/>
      <c r="S21" s="26"/>
      <c r="T21" s="27"/>
      <c r="U21" s="27"/>
      <c r="V21" s="4"/>
      <c r="W21" s="27"/>
    </row>
    <row r="22" spans="1:23" x14ac:dyDescent="0.2">
      <c r="A22" s="54">
        <v>4</v>
      </c>
      <c r="B22" s="58">
        <f t="shared" si="0"/>
        <v>4.3180783634244637</v>
      </c>
      <c r="C22" s="113">
        <f t="shared" si="1"/>
        <v>3.3585053937745828</v>
      </c>
      <c r="D22" s="22" t="s">
        <v>53</v>
      </c>
      <c r="E22" s="37">
        <f t="shared" si="2"/>
        <v>119.00000000000001</v>
      </c>
      <c r="F22" s="43"/>
      <c r="G22" s="38"/>
      <c r="H22" s="43">
        <v>0</v>
      </c>
      <c r="I22" s="40">
        <f t="shared" si="4"/>
        <v>0</v>
      </c>
      <c r="J22" s="28">
        <f>I22/J$9</f>
        <v>0</v>
      </c>
      <c r="K22" s="29">
        <v>850</v>
      </c>
      <c r="L22" s="17">
        <f>K22/H$7</f>
        <v>14.166666666666666</v>
      </c>
      <c r="M22" s="123">
        <f>I22/(Grunddaten!D$10/2*C22^3*B$7)</f>
        <v>0</v>
      </c>
      <c r="N22" s="124">
        <f>M22/J$9</f>
        <v>0</v>
      </c>
      <c r="O22" s="117">
        <f t="shared" si="5"/>
        <v>3.3129242555596861</v>
      </c>
      <c r="P22" s="16"/>
      <c r="Q22" s="27"/>
      <c r="R22" s="4"/>
      <c r="S22" s="26"/>
      <c r="T22" s="27"/>
      <c r="U22" s="27"/>
      <c r="V22" s="4"/>
      <c r="W22" s="27"/>
    </row>
    <row r="23" spans="1:23" x14ac:dyDescent="0.2">
      <c r="A23" s="54">
        <v>6.28</v>
      </c>
      <c r="B23" s="58">
        <f t="shared" si="0"/>
        <v>6.7793830305764082</v>
      </c>
      <c r="C23" s="113">
        <f t="shared" si="1"/>
        <v>5.2728534682260957</v>
      </c>
      <c r="D23" s="16"/>
      <c r="E23" s="37">
        <f t="shared" si="2"/>
        <v>110.60000000000001</v>
      </c>
      <c r="F23" s="43">
        <v>94.7</v>
      </c>
      <c r="G23" s="38">
        <f t="shared" si="3"/>
        <v>0.85623869801084984</v>
      </c>
      <c r="H23" s="52">
        <v>1.54</v>
      </c>
      <c r="I23" s="40">
        <f t="shared" si="4"/>
        <v>145.83799999999999</v>
      </c>
      <c r="J23" s="28">
        <f>I23/J$9</f>
        <v>177.54685656551931</v>
      </c>
      <c r="K23" s="29">
        <v>790</v>
      </c>
      <c r="L23" s="16">
        <f>K23/H$7</f>
        <v>13.166666666666666</v>
      </c>
      <c r="M23" s="123">
        <f>I23/(Grunddaten!D$10/2*C23^3*B$7)</f>
        <v>1.0827700642881915E-2</v>
      </c>
      <c r="N23" s="124">
        <f>M23/J$9</f>
        <v>1.3181915639107344E-2</v>
      </c>
      <c r="O23" s="117">
        <f t="shared" si="5"/>
        <v>1.9611915787876744</v>
      </c>
    </row>
    <row r="24" spans="1:23" x14ac:dyDescent="0.2">
      <c r="A24" s="54">
        <v>5.59</v>
      </c>
      <c r="B24" s="58">
        <f t="shared" si="0"/>
        <v>6.0345145128856883</v>
      </c>
      <c r="C24" s="113">
        <f t="shared" si="1"/>
        <v>4.6935112877999803</v>
      </c>
      <c r="D24" s="16"/>
      <c r="E24" s="37">
        <f t="shared" si="2"/>
        <v>98.000000000000014</v>
      </c>
      <c r="F24" s="43">
        <v>83</v>
      </c>
      <c r="G24" s="38">
        <f t="shared" si="3"/>
        <v>0.84693877551020391</v>
      </c>
      <c r="H24" s="52">
        <v>1.34</v>
      </c>
      <c r="I24" s="40">
        <f t="shared" si="4"/>
        <v>111.22000000000001</v>
      </c>
      <c r="J24" s="28">
        <f>I24/J$9</f>
        <v>135.40203093306999</v>
      </c>
      <c r="K24" s="29">
        <v>700</v>
      </c>
      <c r="L24" s="17">
        <f>K24/H$7</f>
        <v>11.666666666666666</v>
      </c>
      <c r="M24" s="123">
        <f>I24/(Grunddaten!D$10/2*C24^3*B$7)</f>
        <v>1.1708248692808038E-2</v>
      </c>
      <c r="N24" s="124">
        <f>M24/J$9</f>
        <v>1.4253917026395163E-2</v>
      </c>
      <c r="O24" s="117">
        <f t="shared" si="5"/>
        <v>1.9522651616472941</v>
      </c>
    </row>
    <row r="25" spans="1:23" x14ac:dyDescent="0.2">
      <c r="A25" s="54">
        <v>6.08</v>
      </c>
      <c r="B25" s="58">
        <f t="shared" si="0"/>
        <v>6.5634791124051848</v>
      </c>
      <c r="C25" s="113">
        <f t="shared" si="1"/>
        <v>5.1049281985373662</v>
      </c>
      <c r="D25" s="16"/>
      <c r="E25" s="37">
        <f t="shared" si="2"/>
        <v>112.00000000000001</v>
      </c>
      <c r="F25" s="43">
        <v>97.1</v>
      </c>
      <c r="G25" s="38">
        <f t="shared" si="3"/>
        <v>0.86696428571428552</v>
      </c>
      <c r="H25" s="52">
        <v>1.55</v>
      </c>
      <c r="I25" s="40">
        <f t="shared" si="4"/>
        <v>150.505</v>
      </c>
      <c r="J25" s="28">
        <f>I25/J$9</f>
        <v>183.22857998185304</v>
      </c>
      <c r="K25" s="29">
        <v>800</v>
      </c>
      <c r="L25" s="17">
        <f>K25/H$7</f>
        <v>13.333333333333334</v>
      </c>
      <c r="M25" s="123">
        <f>I25/(Grunddaten!D$10/2*C25^3*B$7)</f>
        <v>1.2313589229327499E-2</v>
      </c>
      <c r="N25" s="124">
        <f>M25/J$9</f>
        <v>1.4990873851164533E-2</v>
      </c>
      <c r="O25" s="117">
        <f t="shared" si="5"/>
        <v>2.0513462882722515</v>
      </c>
    </row>
    <row r="26" spans="1:23" x14ac:dyDescent="0.2">
      <c r="A26" s="54">
        <v>4.32</v>
      </c>
      <c r="B26" s="58">
        <f t="shared" si="0"/>
        <v>4.6635246324984214</v>
      </c>
      <c r="C26" s="113">
        <f t="shared" si="1"/>
        <v>3.6271858252765501</v>
      </c>
      <c r="E26" s="37">
        <f t="shared" si="2"/>
        <v>109.20000000000002</v>
      </c>
      <c r="F26" s="43">
        <v>90</v>
      </c>
      <c r="G26" s="38">
        <f t="shared" si="3"/>
        <v>0.82417582417582402</v>
      </c>
      <c r="H26" s="52">
        <v>3.58</v>
      </c>
      <c r="I26" s="40">
        <f t="shared" si="4"/>
        <v>322.2</v>
      </c>
      <c r="J26" s="28">
        <f>I26/J$9</f>
        <v>392.25439998772833</v>
      </c>
      <c r="K26" s="29">
        <v>780</v>
      </c>
      <c r="L26" s="17">
        <f>K26/H$7</f>
        <v>13</v>
      </c>
      <c r="M26" s="123">
        <f>I26/(Grunddaten!D$10/2*C26^3*B$7)</f>
        <v>7.3488395808069151E-2</v>
      </c>
      <c r="N26" s="124">
        <f>M26/J$9</f>
        <v>8.9466625089245369E-2</v>
      </c>
      <c r="O26" s="117">
        <f t="shared" si="5"/>
        <v>2.8149029622402555</v>
      </c>
    </row>
    <row r="27" spans="1:23" ht="13.5" thickBot="1" x14ac:dyDescent="0.25">
      <c r="A27" s="54">
        <v>4.75</v>
      </c>
      <c r="B27" s="58">
        <f t="shared" si="0"/>
        <v>5.1277180565665503</v>
      </c>
      <c r="C27" s="113">
        <f t="shared" si="1"/>
        <v>3.9882251551073171</v>
      </c>
      <c r="D27" s="8"/>
      <c r="E27" s="37">
        <f t="shared" si="2"/>
        <v>98.000000000000014</v>
      </c>
      <c r="F27" s="50">
        <v>75</v>
      </c>
      <c r="G27" s="39">
        <f t="shared" si="3"/>
        <v>0.76530612244897944</v>
      </c>
      <c r="H27" s="53">
        <v>6.26</v>
      </c>
      <c r="I27" s="40">
        <f t="shared" si="4"/>
        <v>469.5</v>
      </c>
      <c r="J27" s="28">
        <f>I27/J$9</f>
        <v>571.58113219813299</v>
      </c>
      <c r="K27" s="29">
        <v>700</v>
      </c>
      <c r="L27" s="17">
        <f>K27/H$7</f>
        <v>11.666666666666666</v>
      </c>
      <c r="M27" s="123">
        <f>I27/(Grunddaten!D$10/2*C27^3*B$7)</f>
        <v>8.05562496741484E-2</v>
      </c>
      <c r="N27" s="124">
        <f>M27/J$9</f>
        <v>9.8071208507742758E-2</v>
      </c>
      <c r="O27" s="117">
        <f t="shared" si="5"/>
        <v>2.2975078428649214</v>
      </c>
    </row>
    <row r="28" spans="1:23" ht="13.5" thickBot="1" x14ac:dyDescent="0.25">
      <c r="A28" s="54">
        <v>5.88</v>
      </c>
      <c r="B28" s="58">
        <f t="shared" si="0"/>
        <v>6.3475751942339613</v>
      </c>
      <c r="C28" s="147">
        <f t="shared" si="1"/>
        <v>4.9370029288486368</v>
      </c>
      <c r="E28" s="37">
        <f t="shared" si="2"/>
        <v>144.20000000000002</v>
      </c>
      <c r="F28" s="50">
        <v>106.5</v>
      </c>
      <c r="G28" s="39">
        <f t="shared" si="3"/>
        <v>0.73855755894590835</v>
      </c>
      <c r="H28" s="53">
        <v>8.9499999999999993</v>
      </c>
      <c r="I28" s="40">
        <f t="shared" si="4"/>
        <v>953.17499999999995</v>
      </c>
      <c r="J28" s="28">
        <f>I28/J$9</f>
        <v>1160.4192666303629</v>
      </c>
      <c r="K28" s="145">
        <v>1030</v>
      </c>
      <c r="L28" s="17">
        <f>K28/H$7</f>
        <v>17.166666666666668</v>
      </c>
      <c r="M28" s="123">
        <f>I28/(Grunddaten!D$10/2*C28^3*B$7)</f>
        <v>8.621545736056356E-2</v>
      </c>
      <c r="N28" s="125">
        <f>M28/J$9</f>
        <v>0.10496087056683873</v>
      </c>
      <c r="O28" s="117">
        <f t="shared" si="5"/>
        <v>2.7309419633665279</v>
      </c>
      <c r="P28" s="6"/>
    </row>
    <row r="29" spans="1:23" ht="13.5" thickBot="1" x14ac:dyDescent="0.25">
      <c r="A29" s="54">
        <v>5</v>
      </c>
      <c r="B29" s="58">
        <f t="shared" si="0"/>
        <v>5.3975979542805792</v>
      </c>
      <c r="C29" s="146">
        <f t="shared" si="1"/>
        <v>4.1981317422182283</v>
      </c>
      <c r="E29" s="37">
        <f t="shared" si="2"/>
        <v>112.00000000000001</v>
      </c>
      <c r="F29" s="50">
        <v>96</v>
      </c>
      <c r="G29" s="38">
        <f t="shared" si="3"/>
        <v>0.85714285714285698</v>
      </c>
      <c r="H29" s="53">
        <v>5.28</v>
      </c>
      <c r="I29" s="40">
        <f t="shared" si="4"/>
        <v>506.88</v>
      </c>
      <c r="J29" s="36">
        <f>I29/J$9</f>
        <v>617.08848623767767</v>
      </c>
      <c r="K29" s="29">
        <v>800</v>
      </c>
      <c r="L29" s="17">
        <f>K29/H$7</f>
        <v>13.333333333333334</v>
      </c>
      <c r="M29" s="158">
        <f>I29/(Grunddaten!D$10/2*C29^3*B$7)</f>
        <v>7.4565788401255342E-2</v>
      </c>
      <c r="N29" s="159">
        <f>M29/J$9</f>
        <v>9.077826998431511E-2</v>
      </c>
      <c r="O29" s="117">
        <f t="shared" si="5"/>
        <v>2.4944370865390582</v>
      </c>
      <c r="P29" s="6"/>
    </row>
    <row r="30" spans="1:23" ht="13.5" customHeight="1" x14ac:dyDescent="0.2">
      <c r="A30" s="54">
        <v>5.8</v>
      </c>
      <c r="B30" s="58">
        <f t="shared" si="0"/>
        <v>6.2612136269654721</v>
      </c>
      <c r="C30" s="113">
        <f t="shared" si="1"/>
        <v>4.8698328209731452</v>
      </c>
      <c r="E30" s="37">
        <f t="shared" si="2"/>
        <v>119.00000000000001</v>
      </c>
      <c r="F30" s="50">
        <v>93.4</v>
      </c>
      <c r="G30" s="39">
        <f t="shared" si="3"/>
        <v>0.78487394957983192</v>
      </c>
      <c r="H30" s="53">
        <v>5.16</v>
      </c>
      <c r="I30" s="40">
        <f t="shared" si="4"/>
        <v>481.94400000000002</v>
      </c>
      <c r="J30" s="28">
        <f>I30/J$9</f>
        <v>586.73077140808743</v>
      </c>
      <c r="K30" s="29">
        <v>850</v>
      </c>
      <c r="L30" s="17">
        <f>K30/H$7</f>
        <v>14.166666666666666</v>
      </c>
      <c r="M30" s="123">
        <f>I30/(Grunddaten!D$10/2*C30^3*B$7)</f>
        <v>4.5421039449093474E-2</v>
      </c>
      <c r="N30" s="124">
        <f>M30/J$9</f>
        <v>5.5296718112734636E-2</v>
      </c>
      <c r="O30" s="117">
        <f t="shared" si="5"/>
        <v>2.2847753486618525</v>
      </c>
      <c r="P30" s="6"/>
    </row>
    <row r="31" spans="1:23" ht="13.5" customHeight="1" thickBot="1" x14ac:dyDescent="0.25">
      <c r="A31" s="27"/>
      <c r="B31" s="34"/>
      <c r="C31" s="115"/>
      <c r="F31" s="7"/>
      <c r="G31" s="7"/>
      <c r="H31" s="6"/>
      <c r="I31" s="28"/>
      <c r="J31" s="28"/>
      <c r="K31" s="114"/>
      <c r="L31" s="17"/>
      <c r="M31" s="23"/>
      <c r="N31" s="46"/>
      <c r="O31" s="126"/>
      <c r="P31" s="6"/>
    </row>
    <row r="32" spans="1:23" ht="13.5" thickBot="1" x14ac:dyDescent="0.25">
      <c r="A32" s="107" t="s">
        <v>64</v>
      </c>
      <c r="B32" s="108"/>
      <c r="C32" s="150">
        <v>4.4000000000000004</v>
      </c>
      <c r="D32" s="109"/>
      <c r="E32" s="110"/>
      <c r="F32" s="109"/>
      <c r="G32" s="109"/>
      <c r="H32" s="111"/>
      <c r="I32" s="152" t="s">
        <v>68</v>
      </c>
      <c r="J32" s="153"/>
      <c r="K32" s="153"/>
      <c r="L32" s="153"/>
      <c r="M32" s="154">
        <f>M29</f>
        <v>7.4565788401255342E-2</v>
      </c>
      <c r="N32" s="157">
        <f>M32/J9</f>
        <v>9.077826998431511E-2</v>
      </c>
      <c r="O32" s="155">
        <v>2.65</v>
      </c>
      <c r="P32" s="6"/>
      <c r="Q32" s="11"/>
    </row>
    <row r="33" spans="1:17" ht="13.5" thickBot="1" x14ac:dyDescent="0.25">
      <c r="A33" s="106" t="s">
        <v>65</v>
      </c>
      <c r="B33" s="105"/>
      <c r="C33" s="151">
        <v>7.7</v>
      </c>
      <c r="D33" s="73"/>
      <c r="E33" s="74" t="s">
        <v>66</v>
      </c>
      <c r="F33" s="73"/>
      <c r="G33" s="73"/>
      <c r="H33" s="104"/>
      <c r="I33" s="73"/>
      <c r="J33" s="73"/>
      <c r="K33" s="73"/>
      <c r="L33" s="73"/>
      <c r="M33" s="148">
        <f>M32*1.176</f>
        <v>8.7689367159876283E-2</v>
      </c>
      <c r="N33" s="148">
        <f>N32*1.176</f>
        <v>0.10675524550155456</v>
      </c>
      <c r="O33" s="149">
        <f>O32*0.87</f>
        <v>2.3054999999999999</v>
      </c>
      <c r="P33" s="6"/>
      <c r="Q33" s="11"/>
    </row>
    <row r="34" spans="1:17" x14ac:dyDescent="0.2">
      <c r="B34" s="7"/>
      <c r="C34" s="7"/>
      <c r="H34" s="6"/>
      <c r="M34" s="6"/>
      <c r="N34" s="6"/>
      <c r="O34" s="6"/>
      <c r="P34" s="6"/>
      <c r="Q34" s="11"/>
    </row>
    <row r="35" spans="1:17" x14ac:dyDescent="0.2">
      <c r="B35" s="7"/>
      <c r="C35" s="7"/>
      <c r="H35" s="6"/>
      <c r="M35" s="6"/>
      <c r="N35" s="6"/>
      <c r="O35" s="6"/>
      <c r="P35" s="6"/>
    </row>
    <row r="36" spans="1:17" x14ac:dyDescent="0.2">
      <c r="B36" s="7"/>
      <c r="C36" s="7"/>
      <c r="H36" s="6"/>
      <c r="O36" s="6"/>
      <c r="P36" s="6"/>
    </row>
    <row r="39" spans="1:17" x14ac:dyDescent="0.2">
      <c r="B39" s="9"/>
      <c r="C39" s="9"/>
    </row>
    <row r="41" spans="1:17" x14ac:dyDescent="0.2">
      <c r="B41" s="13"/>
      <c r="C41" s="13"/>
      <c r="D41" s="14"/>
      <c r="E41" s="14"/>
      <c r="F41" s="14"/>
      <c r="G41" s="14"/>
      <c r="H41" s="15"/>
      <c r="I41" s="14"/>
      <c r="J41" s="14"/>
      <c r="K41" s="14"/>
      <c r="L41" s="14"/>
      <c r="M41" s="14"/>
      <c r="N41" s="14"/>
      <c r="O41" s="15"/>
      <c r="P41" s="15"/>
    </row>
    <row r="42" spans="1:17" x14ac:dyDescent="0.2">
      <c r="B42" s="7"/>
      <c r="C42" s="7"/>
      <c r="O42" s="6"/>
      <c r="P42" s="6"/>
    </row>
    <row r="43" spans="1:17" x14ac:dyDescent="0.2">
      <c r="B43" s="7"/>
      <c r="C43" s="7"/>
      <c r="O43" s="6"/>
      <c r="P43" s="6"/>
    </row>
    <row r="44" spans="1:17" x14ac:dyDescent="0.2">
      <c r="B44" s="7"/>
      <c r="C44" s="7"/>
      <c r="O44" s="6"/>
      <c r="P44" s="6"/>
    </row>
    <row r="45" spans="1:17" x14ac:dyDescent="0.2">
      <c r="B45" s="7"/>
      <c r="C45" s="7"/>
      <c r="O45" s="6"/>
      <c r="P45" s="6"/>
    </row>
  </sheetData>
  <mergeCells count="4">
    <mergeCell ref="A32:B32"/>
    <mergeCell ref="M15:N15"/>
    <mergeCell ref="A10:C10"/>
    <mergeCell ref="A4:B4"/>
  </mergeCells>
  <hyperlinks>
    <hyperlink ref="B15" r:id="rId1" display="v_10m h"/>
    <hyperlink ref="A33" r:id="rId2" display="Siehe Bild 57"/>
  </hyperlinks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71" orientation="landscape" r:id="rId3"/>
  <headerFooter alignWithMargins="0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Grunddaten</vt:lpstr>
      <vt:lpstr>Kennlinie</vt:lpstr>
    </vt:vector>
  </TitlesOfParts>
  <Company>AGI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</dc:creator>
  <cp:lastModifiedBy>A. Georgi</cp:lastModifiedBy>
  <cp:lastPrinted>2021-05-08T17:06:38Z</cp:lastPrinted>
  <dcterms:created xsi:type="dcterms:W3CDTF">2014-12-18T11:07:02Z</dcterms:created>
  <dcterms:modified xsi:type="dcterms:W3CDTF">2021-05-08T17:55:44Z</dcterms:modified>
</cp:coreProperties>
</file>