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8" yWindow="48" windowWidth="12996" windowHeight="5532"/>
  </bookViews>
  <sheets>
    <sheet name="Ø-Bestimmung" sheetId="4" r:id="rId1"/>
  </sheets>
  <calcPr calcId="145621"/>
</workbook>
</file>

<file path=xl/calcChain.xml><?xml version="1.0" encoding="utf-8"?>
<calcChain xmlns="http://schemas.openxmlformats.org/spreadsheetml/2006/main">
  <c r="F35" i="4" l="1"/>
  <c r="F36" i="4"/>
  <c r="D22" i="4" l="1"/>
  <c r="D23" i="4"/>
  <c r="D27" i="4" s="1"/>
  <c r="C54" i="4" s="1"/>
  <c r="D11" i="4"/>
  <c r="D10" i="4"/>
  <c r="C36" i="4" l="1"/>
  <c r="D29" i="4"/>
  <c r="F52" i="4" s="1"/>
  <c r="C40" i="4"/>
  <c r="C44" i="4"/>
  <c r="C48" i="4"/>
  <c r="C52" i="4"/>
  <c r="C39" i="4"/>
  <c r="C47" i="4"/>
  <c r="C41" i="4"/>
  <c r="C49" i="4"/>
  <c r="C42" i="4"/>
  <c r="C50" i="4"/>
  <c r="C35" i="4"/>
  <c r="C43" i="4"/>
  <c r="C51" i="4"/>
  <c r="C37" i="4"/>
  <c r="C45" i="4"/>
  <c r="C53" i="4"/>
  <c r="C38" i="4"/>
  <c r="C46" i="4"/>
  <c r="F48" i="4"/>
  <c r="D13" i="4"/>
  <c r="H46" i="4"/>
  <c r="H44" i="4"/>
  <c r="H40" i="4"/>
  <c r="H37" i="4"/>
  <c r="H47" i="4"/>
  <c r="H45" i="4"/>
  <c r="H39" i="4"/>
  <c r="H43" i="4"/>
  <c r="H36" i="4"/>
  <c r="H42" i="4"/>
  <c r="E7" i="4"/>
  <c r="H41" i="4"/>
  <c r="H38" i="4"/>
  <c r="F40" i="4" l="1"/>
  <c r="E40" i="4" s="1"/>
  <c r="F38" i="4"/>
  <c r="E38" i="4" s="1"/>
  <c r="E52" i="4"/>
  <c r="F53" i="4"/>
  <c r="E53" i="4" s="1"/>
  <c r="F39" i="4"/>
  <c r="E39" i="4" s="1"/>
  <c r="F49" i="4"/>
  <c r="E49" i="4" s="1"/>
  <c r="E36" i="4"/>
  <c r="F42" i="4"/>
  <c r="E42" i="4" s="1"/>
  <c r="F50" i="4"/>
  <c r="E50" i="4" s="1"/>
  <c r="F51" i="4"/>
  <c r="G51" i="4" s="1"/>
  <c r="F46" i="4"/>
  <c r="E46" i="4" s="1"/>
  <c r="F43" i="4"/>
  <c r="G43" i="4" s="1"/>
  <c r="F45" i="4"/>
  <c r="G45" i="4" s="1"/>
  <c r="F44" i="4"/>
  <c r="E44" i="4" s="1"/>
  <c r="F41" i="4"/>
  <c r="E41" i="4" s="1"/>
  <c r="E35" i="4"/>
  <c r="F54" i="4"/>
  <c r="E54" i="4" s="1"/>
  <c r="F47" i="4"/>
  <c r="E47" i="4" s="1"/>
  <c r="F37" i="4"/>
  <c r="G37" i="4" s="1"/>
  <c r="E48" i="4"/>
  <c r="E45" i="4"/>
  <c r="D46" i="4"/>
  <c r="D36" i="4"/>
  <c r="D40" i="4"/>
  <c r="D48" i="4"/>
  <c r="D47" i="4"/>
  <c r="D43" i="4"/>
  <c r="D51" i="4"/>
  <c r="D49" i="4"/>
  <c r="D44" i="4"/>
  <c r="G48" i="4"/>
  <c r="G52" i="4"/>
  <c r="D53" i="4"/>
  <c r="D52" i="4"/>
  <c r="D39" i="4"/>
  <c r="D37" i="4"/>
  <c r="D38" i="4"/>
  <c r="D50" i="4"/>
  <c r="D54" i="4"/>
  <c r="D35" i="4"/>
  <c r="D45" i="4"/>
  <c r="D42" i="4"/>
  <c r="D41" i="4"/>
  <c r="G39" i="4" l="1"/>
  <c r="G40" i="4"/>
  <c r="G38" i="4"/>
  <c r="G53" i="4"/>
  <c r="G49" i="4"/>
  <c r="G41" i="4"/>
  <c r="G36" i="4"/>
  <c r="G47" i="4"/>
  <c r="G44" i="4"/>
  <c r="G35" i="4"/>
  <c r="G46" i="4"/>
  <c r="G54" i="4"/>
  <c r="G50" i="4"/>
  <c r="E51" i="4"/>
  <c r="E43" i="4"/>
  <c r="E37" i="4"/>
  <c r="G42" i="4"/>
</calcChain>
</file>

<file path=xl/comments1.xml><?xml version="1.0" encoding="utf-8"?>
<comments xmlns="http://schemas.openxmlformats.org/spreadsheetml/2006/main">
  <authors>
    <author>Georgi</author>
  </authors>
  <commentList>
    <comment ref="D13" authorId="0">
      <text>
        <r>
          <rPr>
            <b/>
            <sz val="10"/>
            <color indexed="81"/>
            <rFont val="Tahoma"/>
          </rPr>
          <t>Georgi:</t>
        </r>
        <r>
          <rPr>
            <sz val="10"/>
            <color indexed="81"/>
            <rFont val="Tahoma"/>
          </rPr>
          <t xml:space="preserve">
Sparkassenformel, nachschüssige Rate, ohne Anfangskapital</t>
        </r>
      </text>
    </comment>
    <comment ref="D25" authorId="0">
      <text>
        <r>
          <rPr>
            <b/>
            <sz val="10"/>
            <color indexed="81"/>
            <rFont val="Tahoma"/>
          </rPr>
          <t>Georgi:</t>
        </r>
        <r>
          <rPr>
            <sz val="10"/>
            <color indexed="81"/>
            <rFont val="Tahoma"/>
          </rPr>
          <t xml:space="preserve">
in Nabenhöhe</t>
        </r>
      </text>
    </comment>
  </commentList>
</comments>
</file>

<file path=xl/sharedStrings.xml><?xml version="1.0" encoding="utf-8"?>
<sst xmlns="http://schemas.openxmlformats.org/spreadsheetml/2006/main" count="79" uniqueCount="71">
  <si>
    <t>r</t>
  </si>
  <si>
    <t>m/s</t>
  </si>
  <si>
    <t>a</t>
  </si>
  <si>
    <t xml:space="preserve">Eingabefelder sind </t>
  </si>
  <si>
    <t>gelb</t>
  </si>
  <si>
    <t>Rotor-Ø</t>
  </si>
  <si>
    <t>Schnelllaufzahl</t>
  </si>
  <si>
    <t>kg/m³</t>
  </si>
  <si>
    <t>kWh</t>
  </si>
  <si>
    <t>EUR</t>
  </si>
  <si>
    <t>Preis/kWh</t>
  </si>
  <si>
    <t>Vm</t>
  </si>
  <si>
    <t>Dichte</t>
  </si>
  <si>
    <t>m</t>
  </si>
  <si>
    <t>aerodyn.</t>
  </si>
  <si>
    <t>W</t>
  </si>
  <si>
    <t>Paer</t>
  </si>
  <si>
    <t>P</t>
  </si>
  <si>
    <t>Vw</t>
  </si>
  <si>
    <t>Drehfrequenz</t>
  </si>
  <si>
    <t>Drehzahl</t>
  </si>
  <si>
    <t>n</t>
  </si>
  <si>
    <t>fn</t>
  </si>
  <si>
    <r>
      <t>s</t>
    </r>
    <r>
      <rPr>
        <vertAlign val="superscript"/>
        <sz val="10"/>
        <rFont val="Arial"/>
        <family val="2"/>
      </rPr>
      <t>-1</t>
    </r>
  </si>
  <si>
    <r>
      <t>min</t>
    </r>
    <r>
      <rPr>
        <vertAlign val="superscript"/>
        <sz val="10"/>
        <rFont val="Arial"/>
        <family val="2"/>
      </rPr>
      <t>-1</t>
    </r>
  </si>
  <si>
    <t>m²</t>
  </si>
  <si>
    <t>Nm</t>
  </si>
  <si>
    <t xml:space="preserve">Leistung
</t>
  </si>
  <si>
    <t>Wirkfläche</t>
  </si>
  <si>
    <t>Jahres-Mittelwind</t>
  </si>
  <si>
    <t>Weibull-Erhöhungsfaktor</t>
  </si>
  <si>
    <t>%</t>
  </si>
  <si>
    <t>Dreh
moment</t>
  </si>
  <si>
    <t>Bemerkungen/Quellen</t>
  </si>
  <si>
    <t>Ableitungs-Verlustbeiwert</t>
  </si>
  <si>
    <t>A. Georgi</t>
  </si>
  <si>
    <t>Preissteigerung/Jahr</t>
  </si>
  <si>
    <t>Ertragszeitraum</t>
  </si>
  <si>
    <t>Ertrag/Ertragszeitraum</t>
  </si>
  <si>
    <t>2006 bis 2011</t>
  </si>
  <si>
    <t>Chronik</t>
  </si>
  <si>
    <t>Zinsfaktor</t>
  </si>
  <si>
    <t>q</t>
  </si>
  <si>
    <t>ocker</t>
  </si>
  <si>
    <t>Eigenverbrauch oder Zählerrücklauf</t>
  </si>
  <si>
    <t>p</t>
  </si>
  <si>
    <t xml:space="preserve">Sparkassenformel </t>
  </si>
  <si>
    <t>Jahresenergiemenge</t>
  </si>
  <si>
    <t>Ertrag im 1. Jahr</t>
  </si>
  <si>
    <t>R</t>
  </si>
  <si>
    <t>Bedarf</t>
  </si>
  <si>
    <t xml:space="preserve">Hauptergebnisse sind </t>
  </si>
  <si>
    <t>Wind-
Geschwindig-
keit</t>
  </si>
  <si>
    <t>M</t>
  </si>
  <si>
    <t>effektiv</t>
  </si>
  <si>
    <t xml:space="preserve">
10m Mastableitung 3x2,5²</t>
  </si>
  <si>
    <t>Generator-Cp</t>
  </si>
  <si>
    <t>Wechselrichter-Cp</t>
  </si>
  <si>
    <t xml:space="preserve">Jahres-
Ertrag
</t>
  </si>
  <si>
    <t>Kontrolle</t>
  </si>
  <si>
    <t>aerodyn. Cp</t>
  </si>
  <si>
    <t>elektrischer Cp</t>
  </si>
  <si>
    <t>Gesamt-Cp</t>
  </si>
  <si>
    <t>z.B. nach www.globalwindatlas.info</t>
  </si>
  <si>
    <t>Höhe</t>
  </si>
  <si>
    <t>H</t>
  </si>
  <si>
    <t>D</t>
  </si>
  <si>
    <t>wählen!</t>
  </si>
  <si>
    <r>
      <t xml:space="preserve">l, </t>
    </r>
    <r>
      <rPr>
        <sz val="10"/>
        <rFont val="Arial"/>
        <family val="2"/>
      </rPr>
      <t>TSR</t>
    </r>
  </si>
  <si>
    <t>Erwartungswerte VAWT (Darrieus, Savonius)</t>
  </si>
  <si>
    <r>
      <t xml:space="preserve">(H </t>
    </r>
    <r>
      <rPr>
        <sz val="10"/>
        <rFont val="Calibri"/>
        <family val="2"/>
      </rPr>
      <t>≥ 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</si>
</sst>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81"/>
      <name val="Tahoma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Symbol"/>
      <family val="1"/>
      <charset val="2"/>
    </font>
    <font>
      <sz val="10"/>
      <name val="Arial"/>
    </font>
    <font>
      <sz val="10"/>
      <color indexed="23"/>
      <name val="Arial"/>
      <family val="2"/>
    </font>
    <font>
      <b/>
      <sz val="10"/>
      <color indexed="8"/>
      <name val="Arial"/>
      <family val="2"/>
    </font>
    <font>
      <sz val="12"/>
      <name val="Symbol"/>
      <family val="1"/>
      <charset val="2"/>
    </font>
    <font>
      <b/>
      <sz val="12"/>
      <name val="Arial"/>
      <family val="2"/>
    </font>
    <font>
      <b/>
      <sz val="10"/>
      <color indexed="81"/>
      <name val="Tahoma"/>
    </font>
    <font>
      <sz val="10"/>
      <color indexed="9"/>
      <name val="Arial"/>
    </font>
    <font>
      <sz val="11"/>
      <name val="Arial"/>
    </font>
    <font>
      <b/>
      <sz val="10"/>
      <color indexed="10"/>
      <name val="Arial"/>
      <family val="2"/>
    </font>
    <font>
      <sz val="10"/>
      <color theme="0" tint="-0.499984740745262"/>
      <name val="Arial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2" fontId="6" fillId="0" borderId="0" xfId="0" applyNumberFormat="1" applyFont="1" applyBorder="1" applyAlignment="1">
      <alignment horizontal="center"/>
    </xf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1" fontId="0" fillId="0" borderId="8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 textRotation="90" wrapText="1"/>
    </xf>
    <xf numFmtId="0" fontId="0" fillId="0" borderId="0" xfId="0" applyBorder="1" applyAlignment="1">
      <alignment horizontal="center" vertical="center" textRotation="90" wrapText="1"/>
    </xf>
    <xf numFmtId="1" fontId="5" fillId="0" borderId="0" xfId="0" applyNumberFormat="1" applyFont="1" applyBorder="1"/>
    <xf numFmtId="2" fontId="5" fillId="0" borderId="0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Border="1"/>
    <xf numFmtId="0" fontId="5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4" fillId="0" borderId="0" xfId="1" applyAlignment="1" applyProtection="1"/>
    <xf numFmtId="0" fontId="13" fillId="0" borderId="0" xfId="0" applyFont="1" applyBorder="1"/>
    <xf numFmtId="2" fontId="1" fillId="0" borderId="2" xfId="0" applyNumberFormat="1" applyFont="1" applyBorder="1" applyAlignment="1">
      <alignment horizontal="left" indent="1"/>
    </xf>
    <xf numFmtId="164" fontId="1" fillId="0" borderId="8" xfId="0" applyNumberFormat="1" applyFont="1" applyBorder="1" applyAlignment="1">
      <alignment horizontal="left" indent="1"/>
    </xf>
    <xf numFmtId="0" fontId="5" fillId="0" borderId="2" xfId="0" applyFont="1" applyBorder="1"/>
    <xf numFmtId="1" fontId="10" fillId="0" borderId="4" xfId="0" applyNumberFormat="1" applyFont="1" applyBorder="1"/>
    <xf numFmtId="164" fontId="1" fillId="0" borderId="8" xfId="0" applyNumberFormat="1" applyFont="1" applyBorder="1"/>
    <xf numFmtId="0" fontId="1" fillId="0" borderId="8" xfId="0" applyFont="1" applyBorder="1"/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Fill="1"/>
    <xf numFmtId="0" fontId="15" fillId="0" borderId="0" xfId="0" applyFont="1"/>
    <xf numFmtId="1" fontId="6" fillId="0" borderId="8" xfId="0" applyNumberFormat="1" applyFont="1" applyBorder="1"/>
    <xf numFmtId="0" fontId="10" fillId="0" borderId="5" xfId="0" applyFont="1" applyBorder="1"/>
    <xf numFmtId="2" fontId="6" fillId="0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left" indent="1"/>
    </xf>
    <xf numFmtId="164" fontId="0" fillId="0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/>
    </xf>
    <xf numFmtId="0" fontId="5" fillId="3" borderId="0" xfId="0" applyFont="1" applyFill="1" applyBorder="1" applyAlignment="1">
      <alignment horizontal="left" indent="1"/>
    </xf>
    <xf numFmtId="2" fontId="5" fillId="3" borderId="0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2" fontId="0" fillId="0" borderId="2" xfId="0" applyNumberFormat="1" applyFill="1" applyBorder="1" applyAlignment="1">
      <alignment horizontal="left" indent="1"/>
    </xf>
    <xf numFmtId="0" fontId="4" fillId="0" borderId="8" xfId="1" applyBorder="1" applyAlignment="1" applyProtection="1">
      <alignment horizontal="left" indent="1"/>
    </xf>
    <xf numFmtId="0" fontId="4" fillId="0" borderId="2" xfId="1" applyBorder="1" applyAlignment="1" applyProtection="1">
      <alignment horizontal="left" indent="1"/>
    </xf>
    <xf numFmtId="2" fontId="1" fillId="0" borderId="2" xfId="0" applyNumberFormat="1" applyFont="1" applyFill="1" applyBorder="1" applyAlignment="1">
      <alignment horizontal="left" indent="2"/>
    </xf>
    <xf numFmtId="2" fontId="1" fillId="0" borderId="2" xfId="0" applyNumberFormat="1" applyFont="1" applyBorder="1" applyAlignment="1">
      <alignment horizontal="left" indent="2"/>
    </xf>
    <xf numFmtId="164" fontId="1" fillId="0" borderId="8" xfId="0" applyNumberFormat="1" applyFont="1" applyBorder="1" applyAlignment="1">
      <alignment horizontal="left" indent="2"/>
    </xf>
    <xf numFmtId="0" fontId="16" fillId="0" borderId="0" xfId="0" applyFont="1"/>
    <xf numFmtId="0" fontId="15" fillId="0" borderId="8" xfId="0" applyFont="1" applyBorder="1"/>
    <xf numFmtId="2" fontId="1" fillId="0" borderId="8" xfId="0" applyNumberFormat="1" applyFont="1" applyBorder="1" applyAlignment="1">
      <alignment horizontal="left" vertical="center" wrapText="1" indent="1"/>
    </xf>
    <xf numFmtId="1" fontId="10" fillId="0" borderId="0" xfId="0" applyNumberFormat="1" applyFont="1" applyBorder="1"/>
    <xf numFmtId="0" fontId="10" fillId="0" borderId="2" xfId="0" applyFont="1" applyBorder="1"/>
    <xf numFmtId="0" fontId="1" fillId="3" borderId="0" xfId="0" applyFont="1" applyFill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165" fontId="5" fillId="0" borderId="6" xfId="0" applyNumberFormat="1" applyFont="1" applyFill="1" applyBorder="1" applyAlignment="1">
      <alignment horizontal="left" wrapText="1" indent="1"/>
    </xf>
    <xf numFmtId="0" fontId="0" fillId="0" borderId="6" xfId="0" applyBorder="1" applyAlignment="1">
      <alignment horizontal="left" indent="1"/>
    </xf>
    <xf numFmtId="2" fontId="0" fillId="0" borderId="2" xfId="0" applyNumberFormat="1" applyFont="1" applyBorder="1" applyAlignment="1">
      <alignment horizontal="left" indent="1"/>
    </xf>
    <xf numFmtId="2" fontId="0" fillId="0" borderId="0" xfId="0" applyNumberFormat="1" applyFill="1" applyBorder="1" applyAlignment="1">
      <alignment horizontal="center"/>
    </xf>
    <xf numFmtId="165" fontId="10" fillId="0" borderId="2" xfId="0" applyNumberFormat="1" applyFont="1" applyBorder="1"/>
    <xf numFmtId="1" fontId="10" fillId="0" borderId="8" xfId="0" applyNumberFormat="1" applyFont="1" applyBorder="1"/>
    <xf numFmtId="165" fontId="10" fillId="0" borderId="5" xfId="0" applyNumberFormat="1" applyFont="1" applyBorder="1"/>
    <xf numFmtId="1" fontId="10" fillId="0" borderId="9" xfId="0" applyNumberFormat="1" applyFont="1" applyBorder="1"/>
    <xf numFmtId="165" fontId="0" fillId="0" borderId="2" xfId="0" applyNumberFormat="1" applyBorder="1"/>
    <xf numFmtId="165" fontId="6" fillId="0" borderId="2" xfId="0" applyNumberFormat="1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" fontId="6" fillId="0" borderId="0" xfId="0" applyNumberFormat="1" applyFont="1" applyBorder="1"/>
    <xf numFmtId="0" fontId="6" fillId="0" borderId="2" xfId="0" applyFont="1" applyBorder="1"/>
    <xf numFmtId="1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/>
    <xf numFmtId="1" fontId="0" fillId="0" borderId="12" xfId="0" applyNumberFormat="1" applyBorder="1"/>
    <xf numFmtId="2" fontId="1" fillId="2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18" fillId="0" borderId="0" xfId="0" applyNumberFormat="1" applyFont="1" applyBorder="1"/>
    <xf numFmtId="2" fontId="18" fillId="0" borderId="9" xfId="0" applyNumberFormat="1" applyFont="1" applyBorder="1"/>
    <xf numFmtId="1" fontId="5" fillId="2" borderId="14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1" fillId="0" borderId="1" xfId="0" applyFont="1" applyBorder="1"/>
    <xf numFmtId="164" fontId="1" fillId="0" borderId="7" xfId="0" applyNumberFormat="1" applyFont="1" applyBorder="1"/>
    <xf numFmtId="0" fontId="0" fillId="0" borderId="2" xfId="0" applyBorder="1" applyAlignment="1">
      <alignment horizontal="right"/>
    </xf>
    <xf numFmtId="1" fontId="1" fillId="0" borderId="2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164" fontId="6" fillId="0" borderId="0" xfId="0" applyNumberFormat="1" applyFont="1" applyBorder="1"/>
    <xf numFmtId="164" fontId="0" fillId="0" borderId="3" xfId="0" applyNumberFormat="1" applyBorder="1"/>
    <xf numFmtId="0" fontId="0" fillId="0" borderId="7" xfId="0" applyBorder="1"/>
    <xf numFmtId="0" fontId="6" fillId="0" borderId="12" xfId="0" applyFont="1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2" fontId="5" fillId="5" borderId="0" xfId="0" applyNumberFormat="1" applyFont="1" applyFill="1" applyBorder="1" applyAlignment="1">
      <alignment horizontal="center"/>
    </xf>
    <xf numFmtId="0" fontId="0" fillId="0" borderId="0" xfId="0" applyBorder="1" applyAlignment="1"/>
    <xf numFmtId="0" fontId="6" fillId="0" borderId="2" xfId="0" applyFont="1" applyBorder="1" applyAlignment="1">
      <alignment horizontal="left" indent="1"/>
    </xf>
    <xf numFmtId="0" fontId="4" fillId="0" borderId="8" xfId="1" applyBorder="1" applyAlignment="1" applyProtection="1"/>
    <xf numFmtId="2" fontId="0" fillId="0" borderId="2" xfId="0" applyNumberForma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 vertical="center"/>
    </xf>
    <xf numFmtId="2" fontId="17" fillId="0" borderId="4" xfId="0" applyNumberFormat="1" applyFont="1" applyFill="1" applyBorder="1"/>
    <xf numFmtId="0" fontId="0" fillId="0" borderId="9" xfId="0" applyBorder="1" applyAlignment="1">
      <alignment horizontal="center"/>
    </xf>
    <xf numFmtId="2" fontId="0" fillId="5" borderId="0" xfId="0" applyNumberFormat="1" applyFill="1" applyBorder="1" applyAlignment="1">
      <alignment horizontal="left" indent="1"/>
    </xf>
    <xf numFmtId="0" fontId="1" fillId="0" borderId="1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2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8" xfId="0" applyBorder="1" applyAlignment="1">
      <alignment horizontal="left" wrapText="1" indent="1"/>
    </xf>
    <xf numFmtId="0" fontId="18" fillId="0" borderId="3" xfId="0" applyFont="1" applyBorder="1"/>
    <xf numFmtId="1" fontId="18" fillId="0" borderId="1" xfId="0" applyNumberFormat="1" applyFont="1" applyBorder="1"/>
    <xf numFmtId="2" fontId="18" fillId="0" borderId="1" xfId="0" applyNumberFormat="1" applyFont="1" applyBorder="1"/>
    <xf numFmtId="165" fontId="18" fillId="0" borderId="3" xfId="0" applyNumberFormat="1" applyFont="1" applyBorder="1"/>
    <xf numFmtId="1" fontId="18" fillId="0" borderId="7" xfId="0" applyNumberFormat="1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Jahresertrag</c:v>
          </c:tx>
          <c:spPr>
            <a:solidFill>
              <a:schemeClr val="accent1"/>
            </a:solidFill>
          </c:spPr>
          <c:invertIfNegative val="0"/>
          <c:cat>
            <c:numRef>
              <c:f>'Ø-Bestimmung'!$B$36:$B$47</c:f>
              <c:numCache>
                <c:formatCode>General</c:formatCode>
                <c:ptCount val="11"/>
                <c:pt idx="0">
                  <c:v>3</c:v>
                </c:pt>
                <c:pt idx="1">
                  <c:v>3.5</c:v>
                </c:pt>
                <c:pt idx="2">
                  <c:v>4</c:v>
                </c:pt>
                <c:pt idx="3">
                  <c:v>4.5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7.5</c:v>
                </c:pt>
                <c:pt idx="10">
                  <c:v>8</c:v>
                </c:pt>
              </c:numCache>
            </c:numRef>
          </c:cat>
          <c:val>
            <c:numRef>
              <c:f>'Ø-Bestimmung'!$H$36:$H$47</c:f>
              <c:numCache>
                <c:formatCode>0</c:formatCode>
                <c:ptCount val="11"/>
                <c:pt idx="0">
                  <c:v>83.491884000000013</c:v>
                </c:pt>
                <c:pt idx="1">
                  <c:v>132.58201950000003</c:v>
                </c:pt>
                <c:pt idx="2">
                  <c:v>197.90668800000003</c:v>
                </c:pt>
                <c:pt idx="3">
                  <c:v>281.78510850000004</c:v>
                </c:pt>
                <c:pt idx="4">
                  <c:v>386.53649999999999</c:v>
                </c:pt>
                <c:pt idx="5">
                  <c:v>514.4800815000001</c:v>
                </c:pt>
                <c:pt idx="6">
                  <c:v>667.9350720000001</c:v>
                </c:pt>
                <c:pt idx="7">
                  <c:v>849.22069050000027</c:v>
                </c:pt>
                <c:pt idx="8">
                  <c:v>1060.6561560000002</c:v>
                </c:pt>
                <c:pt idx="9">
                  <c:v>1304.5606875000001</c:v>
                </c:pt>
                <c:pt idx="10">
                  <c:v>1583.2535040000002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974272"/>
        <c:axId val="128903424"/>
      </c:barChart>
      <c:catAx>
        <c:axId val="137974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8903424"/>
        <c:crosses val="autoZero"/>
        <c:auto val="1"/>
        <c:lblAlgn val="ctr"/>
        <c:lblOffset val="100"/>
        <c:noMultiLvlLbl val="0"/>
      </c:catAx>
      <c:valAx>
        <c:axId val="128903424"/>
        <c:scaling>
          <c:orientation val="minMax"/>
        </c:scaling>
        <c:delete val="0"/>
        <c:axPos val="l"/>
        <c:majorGridlines/>
        <c:minorGridlines/>
        <c:numFmt formatCode="0" sourceLinked="1"/>
        <c:majorTickMark val="out"/>
        <c:minorTickMark val="none"/>
        <c:tickLblPos val="nextTo"/>
        <c:crossAx val="137974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198120</xdr:colOff>
      <xdr:row>30</xdr:row>
      <xdr:rowOff>28575</xdr:rowOff>
    </xdr:from>
    <xdr:to>
      <xdr:col>14</xdr:col>
      <xdr:colOff>361950</xdr:colOff>
      <xdr:row>53</xdr:row>
      <xdr:rowOff>123825</xdr:rowOff>
    </xdr:to>
    <xdr:graphicFrame macro="">
      <xdr:nvGraphicFramePr>
        <xdr:cNvPr id="7504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0.00645</cdr:x>
      <cdr:y>0.04493</cdr:y>
    </cdr:from>
    <cdr:to>
      <cdr:x>0.1127</cdr:x>
      <cdr:y>0.11091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045" y="159966"/>
          <a:ext cx="478353" cy="23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kWh</a:t>
          </a:r>
        </a:p>
      </cdr:txBody>
    </cdr:sp>
  </cdr:relSizeAnchor>
  <cdr:relSizeAnchor xmlns:cdr="http://schemas.openxmlformats.org/drawingml/2006/chartDrawing">
    <cdr:from>
      <cdr:x>0.77486</cdr:x>
      <cdr:y>0.89615</cdr:y>
    </cdr:from>
    <cdr:to>
      <cdr:x>0.99492</cdr:x>
      <cdr:y>0.96842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488055" y="3188970"/>
          <a:ext cx="9906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0.76516</cdr:x>
      <cdr:y>0.9318</cdr:y>
    </cdr:from>
    <cdr:to>
      <cdr:x>0.9903</cdr:x>
      <cdr:y>0.98943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3754842" y="4198043"/>
          <a:ext cx="1104813" cy="259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/>
            <a:t>Mittelwind m/s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.wikipedia.org/wiki/Sparkassenformel" TargetMode="External"/><Relationship Id="rId1" Type="http://schemas.openxmlformats.org/officeDocument/2006/relationships/hyperlink" Target="http://www.udo-leuschner.de/energie-chronik/120506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4"/>
  <sheetViews>
    <sheetView tabSelected="1" zoomScale="70" zoomScaleNormal="70" workbookViewId="0">
      <selection activeCell="X44" sqref="X44"/>
    </sheetView>
  </sheetViews>
  <sheetFormatPr baseColWidth="10" defaultRowHeight="13.2" x14ac:dyDescent="0.25"/>
  <cols>
    <col min="1" max="1" width="24.109375" customWidth="1"/>
    <col min="2" max="2" width="8.33203125" customWidth="1"/>
    <col min="3" max="3" width="9.109375" customWidth="1"/>
    <col min="4" max="4" width="9.5546875" customWidth="1"/>
    <col min="5" max="5" width="11.44140625" style="9" customWidth="1"/>
    <col min="6" max="6" width="11.5546875" customWidth="1"/>
    <col min="7" max="7" width="12.33203125" style="7" customWidth="1"/>
  </cols>
  <sheetData>
    <row r="1" spans="1:26" ht="15.6" x14ac:dyDescent="0.3">
      <c r="A1" s="41" t="s">
        <v>69</v>
      </c>
      <c r="B1" s="15"/>
      <c r="C1" s="15"/>
      <c r="D1" s="15"/>
      <c r="E1" s="17"/>
      <c r="F1" s="15"/>
      <c r="G1" s="35"/>
    </row>
    <row r="2" spans="1:26" ht="13.8" thickBot="1" x14ac:dyDescent="0.3">
      <c r="A2" s="51" t="s">
        <v>35</v>
      </c>
      <c r="B2" s="15"/>
      <c r="C2" s="15"/>
      <c r="D2" s="15"/>
      <c r="E2" s="17"/>
    </row>
    <row r="3" spans="1:26" ht="13.8" thickBot="1" x14ac:dyDescent="0.3">
      <c r="A3" s="131" t="s">
        <v>3</v>
      </c>
      <c r="B3" s="132"/>
      <c r="C3" s="132"/>
      <c r="D3" s="101" t="s">
        <v>4</v>
      </c>
      <c r="E3" s="134" t="s">
        <v>33</v>
      </c>
      <c r="F3" s="135"/>
      <c r="G3" s="136"/>
    </row>
    <row r="4" spans="1:26" s="3" customFormat="1" x14ac:dyDescent="0.25">
      <c r="A4" s="131" t="s">
        <v>51</v>
      </c>
      <c r="B4" s="132"/>
      <c r="C4" s="132"/>
      <c r="D4" s="78" t="s">
        <v>43</v>
      </c>
      <c r="E4" s="108"/>
      <c r="F4" s="109"/>
      <c r="G4" s="110"/>
    </row>
    <row r="5" spans="1:26" s="3" customFormat="1" x14ac:dyDescent="0.25">
      <c r="A5" s="18"/>
      <c r="B5" s="18"/>
      <c r="C5" s="18"/>
      <c r="D5" s="22"/>
      <c r="E5" s="48"/>
      <c r="F5" s="21"/>
      <c r="G5" s="46"/>
    </row>
    <row r="6" spans="1:26" s="3" customFormat="1" ht="13.8" thickBot="1" x14ac:dyDescent="0.3">
      <c r="A6" s="18"/>
      <c r="B6" s="18"/>
      <c r="E6" s="111" t="s">
        <v>59</v>
      </c>
      <c r="F6" s="21"/>
      <c r="G6" s="47"/>
    </row>
    <row r="7" spans="1:26" s="3" customFormat="1" ht="13.8" thickBot="1" x14ac:dyDescent="0.3">
      <c r="A7" s="79" t="s">
        <v>47</v>
      </c>
      <c r="B7" s="25" t="s">
        <v>50</v>
      </c>
      <c r="C7" s="10" t="s">
        <v>8</v>
      </c>
      <c r="D7" s="105">
        <v>197.90668800000003</v>
      </c>
      <c r="E7" s="112">
        <f>$D$15/2*$D$25^3*$D$27*$D$16*$D$23*8765/1000</f>
        <v>197.90668800000003</v>
      </c>
      <c r="F7" s="21"/>
      <c r="G7" s="47"/>
    </row>
    <row r="8" spans="1:26" s="3" customFormat="1" hidden="1" x14ac:dyDescent="0.25">
      <c r="A8" s="37" t="s">
        <v>10</v>
      </c>
      <c r="B8" s="21"/>
      <c r="C8" s="23" t="s">
        <v>9</v>
      </c>
      <c r="D8" s="24">
        <v>0.25</v>
      </c>
      <c r="E8" s="65" t="s">
        <v>44</v>
      </c>
      <c r="F8" s="25"/>
      <c r="G8" s="66"/>
    </row>
    <row r="9" spans="1:26" s="3" customFormat="1" hidden="1" x14ac:dyDescent="0.25">
      <c r="A9" s="37" t="s">
        <v>36</v>
      </c>
      <c r="B9" s="11" t="s">
        <v>45</v>
      </c>
      <c r="C9" s="23" t="s">
        <v>31</v>
      </c>
      <c r="D9" s="57">
        <v>6</v>
      </c>
      <c r="E9" s="67" t="s">
        <v>39</v>
      </c>
      <c r="F9" s="25"/>
      <c r="G9" s="68" t="s">
        <v>40</v>
      </c>
    </row>
    <row r="10" spans="1:26" s="3" customFormat="1" hidden="1" x14ac:dyDescent="0.25">
      <c r="A10" s="37" t="s">
        <v>48</v>
      </c>
      <c r="B10" s="11" t="s">
        <v>49</v>
      </c>
      <c r="C10" s="23" t="s">
        <v>9</v>
      </c>
      <c r="D10" s="83">
        <f>D7*D8</f>
        <v>49.476672000000008</v>
      </c>
      <c r="E10" s="65"/>
      <c r="F10" s="25"/>
      <c r="G10" s="66"/>
    </row>
    <row r="11" spans="1:26" s="3" customFormat="1" hidden="1" x14ac:dyDescent="0.25">
      <c r="A11" s="4" t="s">
        <v>41</v>
      </c>
      <c r="B11" s="58" t="s">
        <v>42</v>
      </c>
      <c r="D11" s="58">
        <f>1+D9/100</f>
        <v>1.06</v>
      </c>
      <c r="E11" s="67"/>
      <c r="F11" s="25"/>
      <c r="G11" s="66"/>
    </row>
    <row r="12" spans="1:26" s="3" customFormat="1" hidden="1" x14ac:dyDescent="0.25">
      <c r="A12" s="37" t="s">
        <v>37</v>
      </c>
      <c r="B12" s="11" t="s">
        <v>21</v>
      </c>
      <c r="C12" s="23" t="s">
        <v>2</v>
      </c>
      <c r="D12" s="24">
        <v>10</v>
      </c>
      <c r="E12" s="67"/>
      <c r="F12" s="25"/>
      <c r="G12" s="66"/>
    </row>
    <row r="13" spans="1:26" s="3" customFormat="1" hidden="1" x14ac:dyDescent="0.25">
      <c r="A13" s="62" t="s">
        <v>38</v>
      </c>
      <c r="C13" s="23" t="s">
        <v>9</v>
      </c>
      <c r="D13" s="64">
        <f>D10*(D11^D12-1)/(D11-1)</f>
        <v>652.14186806343866</v>
      </c>
      <c r="E13" s="69" t="s">
        <v>46</v>
      </c>
      <c r="F13" s="25"/>
      <c r="G13" s="74" t="s">
        <v>35</v>
      </c>
    </row>
    <row r="14" spans="1:26" s="3" customFormat="1" x14ac:dyDescent="0.25">
      <c r="A14" s="59"/>
      <c r="B14" s="60"/>
      <c r="C14" s="28"/>
      <c r="D14" s="61"/>
      <c r="E14" s="65"/>
      <c r="F14" s="25"/>
      <c r="G14" s="66"/>
    </row>
    <row r="15" spans="1:26" s="3" customFormat="1" x14ac:dyDescent="0.25">
      <c r="A15" s="25" t="s">
        <v>12</v>
      </c>
      <c r="B15" s="26" t="s">
        <v>0</v>
      </c>
      <c r="C15" s="11" t="s">
        <v>7</v>
      </c>
      <c r="D15" s="19">
        <v>1.2250000000000001</v>
      </c>
      <c r="E15" s="70"/>
      <c r="F15" s="25"/>
      <c r="G15" s="43"/>
    </row>
    <row r="16" spans="1:26" s="3" customFormat="1" ht="14.25" customHeight="1" thickBot="1" x14ac:dyDescent="0.3">
      <c r="A16" s="25" t="s">
        <v>30</v>
      </c>
      <c r="B16" s="27"/>
      <c r="C16" s="11"/>
      <c r="D16" s="19">
        <v>1.8</v>
      </c>
      <c r="E16" s="42"/>
      <c r="F16" s="21"/>
      <c r="G16" s="75"/>
      <c r="S16" s="50"/>
      <c r="T16" s="50"/>
      <c r="U16" s="50"/>
      <c r="V16" s="50"/>
      <c r="W16" s="50"/>
      <c r="X16" s="50"/>
      <c r="Y16" s="50"/>
      <c r="Z16" s="50"/>
    </row>
    <row r="17" spans="1:26" s="3" customFormat="1" ht="13.8" thickBot="1" x14ac:dyDescent="0.3">
      <c r="A17" s="81" t="s">
        <v>6</v>
      </c>
      <c r="B17" s="26" t="s">
        <v>68</v>
      </c>
      <c r="C17" s="11"/>
      <c r="D17" s="106">
        <v>2.8</v>
      </c>
      <c r="E17" s="71"/>
      <c r="F17" s="25"/>
      <c r="G17" s="66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s="3" customFormat="1" x14ac:dyDescent="0.25">
      <c r="A18" s="92" t="s">
        <v>60</v>
      </c>
      <c r="B18" s="27"/>
      <c r="C18" s="11"/>
      <c r="D18" s="100">
        <v>0.27233115468409591</v>
      </c>
      <c r="E18" s="42"/>
      <c r="F18" s="25"/>
      <c r="G18" s="72"/>
      <c r="H18" s="39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s="3" customFormat="1" x14ac:dyDescent="0.25">
      <c r="A19" s="92" t="s">
        <v>56</v>
      </c>
      <c r="B19" s="25"/>
      <c r="C19" s="11"/>
      <c r="D19" s="19">
        <v>0.85</v>
      </c>
      <c r="E19" s="42"/>
      <c r="F19" s="25"/>
      <c r="G19" s="72"/>
    </row>
    <row r="20" spans="1:26" s="3" customFormat="1" x14ac:dyDescent="0.25">
      <c r="A20" s="91" t="s">
        <v>57</v>
      </c>
      <c r="B20" s="25"/>
      <c r="C20" s="11"/>
      <c r="D20" s="100">
        <v>0.9</v>
      </c>
      <c r="E20" s="82"/>
      <c r="F20" s="25"/>
      <c r="G20" s="72"/>
      <c r="H20" s="4"/>
      <c r="I20" s="4"/>
      <c r="J20" s="4"/>
    </row>
    <row r="21" spans="1:26" s="3" customFormat="1" ht="14.25" customHeight="1" x14ac:dyDescent="0.25">
      <c r="A21" s="25" t="s">
        <v>34</v>
      </c>
      <c r="B21" s="25"/>
      <c r="C21" s="11"/>
      <c r="D21" s="19">
        <v>0.96</v>
      </c>
      <c r="E21" s="137" t="s">
        <v>55</v>
      </c>
      <c r="F21" s="138"/>
      <c r="G21" s="139"/>
      <c r="H21" s="4"/>
      <c r="I21" s="4"/>
      <c r="J21" s="4"/>
    </row>
    <row r="22" spans="1:26" s="3" customFormat="1" x14ac:dyDescent="0.25">
      <c r="A22" s="92" t="s">
        <v>61</v>
      </c>
      <c r="B22" s="27"/>
      <c r="C22" s="11"/>
      <c r="D22" s="20">
        <f>D19*D20*D21</f>
        <v>0.73439999999999994</v>
      </c>
      <c r="E22" s="42"/>
      <c r="F22" s="21"/>
      <c r="G22" s="46"/>
    </row>
    <row r="23" spans="1:26" s="3" customFormat="1" x14ac:dyDescent="0.25">
      <c r="A23" s="62" t="s">
        <v>62</v>
      </c>
      <c r="B23" s="36"/>
      <c r="C23" s="5"/>
      <c r="D23" s="63">
        <f>D18*D22</f>
        <v>0.2</v>
      </c>
      <c r="E23" s="48"/>
      <c r="F23" s="21"/>
      <c r="G23" s="46"/>
    </row>
    <row r="24" spans="1:26" s="3" customFormat="1" ht="13.8" thickBot="1" x14ac:dyDescent="0.3">
      <c r="A24" s="37"/>
      <c r="B24" s="26"/>
      <c r="C24" s="15"/>
      <c r="D24" s="28"/>
      <c r="E24" s="49"/>
      <c r="F24" s="21"/>
      <c r="G24" s="47"/>
    </row>
    <row r="25" spans="1:26" s="3" customFormat="1" ht="13.8" thickBot="1" x14ac:dyDescent="0.3">
      <c r="A25" s="80" t="s">
        <v>29</v>
      </c>
      <c r="B25" s="23" t="s">
        <v>11</v>
      </c>
      <c r="C25" s="23" t="s">
        <v>1</v>
      </c>
      <c r="D25" s="107">
        <v>4</v>
      </c>
      <c r="E25" s="123" t="s">
        <v>63</v>
      </c>
      <c r="F25" s="122"/>
      <c r="G25" s="124"/>
    </row>
    <row r="26" spans="1:26" s="3" customFormat="1" x14ac:dyDescent="0.25">
      <c r="E26" s="49"/>
      <c r="F26" s="21"/>
      <c r="G26" s="14"/>
    </row>
    <row r="27" spans="1:26" x14ac:dyDescent="0.25">
      <c r="A27" s="130" t="s">
        <v>28</v>
      </c>
      <c r="B27" s="21"/>
      <c r="C27" s="29" t="s">
        <v>25</v>
      </c>
      <c r="D27" s="121">
        <f>D$7*1000/8765/(D$15/2)/D25^3/D$23/D$16</f>
        <v>1.6</v>
      </c>
      <c r="E27" s="125"/>
      <c r="F27" s="115"/>
      <c r="G27" s="13"/>
    </row>
    <row r="28" spans="1:26" ht="13.8" x14ac:dyDescent="0.3">
      <c r="A28" s="113" t="s">
        <v>64</v>
      </c>
      <c r="B28" s="10" t="s">
        <v>65</v>
      </c>
      <c r="C28" s="8" t="s">
        <v>13</v>
      </c>
      <c r="D28" s="120">
        <v>1.6</v>
      </c>
      <c r="E28" s="126" t="s">
        <v>67</v>
      </c>
      <c r="F28" s="54" t="s">
        <v>70</v>
      </c>
      <c r="G28" s="13"/>
    </row>
    <row r="29" spans="1:26" ht="13.8" thickBot="1" x14ac:dyDescent="0.3">
      <c r="A29" s="55" t="s">
        <v>5</v>
      </c>
      <c r="B29" s="114" t="s">
        <v>66</v>
      </c>
      <c r="C29" s="56" t="s">
        <v>13</v>
      </c>
      <c r="D29" s="102">
        <f>D27/D28</f>
        <v>1</v>
      </c>
      <c r="E29" s="127"/>
      <c r="F29" s="128"/>
      <c r="G29" s="129"/>
      <c r="W29" s="39"/>
    </row>
    <row r="30" spans="1:26" s="2" customFormat="1" ht="13.8" thickBot="1" x14ac:dyDescent="0.3">
      <c r="A30" s="15"/>
      <c r="B30" s="15"/>
      <c r="C30" s="15"/>
      <c r="D30" s="10"/>
      <c r="E30" s="8"/>
      <c r="F30" s="116"/>
      <c r="G30" s="23"/>
      <c r="W30"/>
      <c r="X30"/>
    </row>
    <row r="31" spans="1:26" ht="64.2" customHeight="1" x14ac:dyDescent="0.25">
      <c r="A31" s="23"/>
      <c r="B31" s="31" t="s">
        <v>52</v>
      </c>
      <c r="C31" s="133" t="s">
        <v>27</v>
      </c>
      <c r="D31" s="133"/>
      <c r="E31" s="33" t="s">
        <v>32</v>
      </c>
      <c r="F31" s="117"/>
      <c r="G31" s="118"/>
      <c r="H31" s="96" t="s">
        <v>58</v>
      </c>
      <c r="W31" s="38"/>
      <c r="X31" s="2"/>
    </row>
    <row r="32" spans="1:26" ht="12.75" customHeight="1" x14ac:dyDescent="0.25">
      <c r="A32" s="23"/>
      <c r="B32" s="30"/>
      <c r="C32" s="23" t="s">
        <v>14</v>
      </c>
      <c r="D32" s="10" t="s">
        <v>54</v>
      </c>
      <c r="E32" s="29"/>
      <c r="F32" s="34" t="s">
        <v>19</v>
      </c>
      <c r="G32" s="13" t="s">
        <v>20</v>
      </c>
      <c r="H32" s="97"/>
    </row>
    <row r="33" spans="1:23" x14ac:dyDescent="0.25">
      <c r="A33" s="23"/>
      <c r="B33" s="5" t="s">
        <v>18</v>
      </c>
      <c r="C33" s="23" t="s">
        <v>16</v>
      </c>
      <c r="D33" s="5" t="s">
        <v>17</v>
      </c>
      <c r="E33" s="12" t="s">
        <v>53</v>
      </c>
      <c r="F33" s="34" t="s">
        <v>22</v>
      </c>
      <c r="G33" s="13" t="s">
        <v>21</v>
      </c>
      <c r="H33" s="97"/>
      <c r="W33" s="6"/>
    </row>
    <row r="34" spans="1:23" ht="16.2" thickBot="1" x14ac:dyDescent="0.3">
      <c r="A34" s="15"/>
      <c r="B34" s="23" t="s">
        <v>1</v>
      </c>
      <c r="C34" s="23" t="s">
        <v>15</v>
      </c>
      <c r="D34" s="23" t="s">
        <v>15</v>
      </c>
      <c r="E34" s="8" t="s">
        <v>26</v>
      </c>
      <c r="F34" s="34" t="s">
        <v>23</v>
      </c>
      <c r="G34" s="13" t="s">
        <v>24</v>
      </c>
      <c r="H34" s="119" t="s">
        <v>8</v>
      </c>
    </row>
    <row r="35" spans="1:23" x14ac:dyDescent="0.25">
      <c r="A35" s="15"/>
      <c r="B35" s="140">
        <v>2</v>
      </c>
      <c r="C35" s="141">
        <f>D$15/2*B35^3*D$27*D$18</f>
        <v>2.1350762527233123</v>
      </c>
      <c r="D35" s="141">
        <f t="shared" ref="D35:D54" si="0">C35*D$22</f>
        <v>1.5680000000000003</v>
      </c>
      <c r="E35" s="142">
        <f>C35/(2*PI()*F35)</f>
        <v>0.19063180827886717</v>
      </c>
      <c r="F35" s="143">
        <f>D$17*B35/PI()/D$29</f>
        <v>1.7825353626292277</v>
      </c>
      <c r="G35" s="144">
        <f>F35*60</f>
        <v>106.95212175775366</v>
      </c>
      <c r="H35" s="98"/>
      <c r="W35" s="6"/>
    </row>
    <row r="36" spans="1:23" ht="12.75" customHeight="1" x14ac:dyDescent="0.25">
      <c r="A36" s="15"/>
      <c r="B36" s="44">
        <v>3</v>
      </c>
      <c r="C36" s="93">
        <f t="shared" ref="C36:C54" si="1">D$15/2*B36^3*D$27*D$18</f>
        <v>7.2058823529411793</v>
      </c>
      <c r="D36" s="32">
        <f t="shared" si="0"/>
        <v>5.2920000000000016</v>
      </c>
      <c r="E36" s="90">
        <f t="shared" ref="E36:E54" si="2">C36/(2*PI()*F36)</f>
        <v>0.42892156862745123</v>
      </c>
      <c r="F36" s="88">
        <f t="shared" ref="F36:F54" si="3">D$17*B36/PI()/D$29</f>
        <v>2.6738030439438414</v>
      </c>
      <c r="G36" s="16">
        <f t="shared" ref="G36:G54" si="4">F36*60</f>
        <v>160.42818263663048</v>
      </c>
      <c r="H36" s="98">
        <f t="shared" ref="H36:H47" si="5">$D$15/2*B36^3*$D$27*$D$16*$D$23*8765/1000</f>
        <v>83.491884000000013</v>
      </c>
    </row>
    <row r="37" spans="1:23" ht="12.75" hidden="1" customHeight="1" x14ac:dyDescent="0.25">
      <c r="A37" s="15"/>
      <c r="B37" s="44">
        <v>4</v>
      </c>
      <c r="C37" s="93">
        <f t="shared" si="1"/>
        <v>17.080610021786498</v>
      </c>
      <c r="D37" s="32">
        <f t="shared" si="0"/>
        <v>12.544000000000002</v>
      </c>
      <c r="E37" s="90">
        <f t="shared" si="2"/>
        <v>0.76252723311546866</v>
      </c>
      <c r="F37" s="88">
        <f t="shared" si="3"/>
        <v>3.5650707252584555</v>
      </c>
      <c r="G37" s="16">
        <f>F37*60</f>
        <v>213.90424351550732</v>
      </c>
      <c r="H37" s="98">
        <f t="shared" si="5"/>
        <v>197.90668800000003</v>
      </c>
    </row>
    <row r="38" spans="1:23" ht="12.75" customHeight="1" x14ac:dyDescent="0.25">
      <c r="A38" s="15"/>
      <c r="B38" s="44">
        <v>3.5</v>
      </c>
      <c r="C38" s="93">
        <f t="shared" si="1"/>
        <v>11.442674291939001</v>
      </c>
      <c r="D38" s="32">
        <f t="shared" si="0"/>
        <v>8.4035000000000011</v>
      </c>
      <c r="E38" s="90">
        <f t="shared" si="2"/>
        <v>0.58380991285403072</v>
      </c>
      <c r="F38" s="88">
        <f t="shared" si="3"/>
        <v>3.1194368846011482</v>
      </c>
      <c r="G38" s="16">
        <f>F38*60</f>
        <v>187.16621307606889</v>
      </c>
      <c r="H38" s="98">
        <f t="shared" si="5"/>
        <v>132.58201950000003</v>
      </c>
    </row>
    <row r="39" spans="1:23" ht="12.75" customHeight="1" x14ac:dyDescent="0.25">
      <c r="A39" s="15"/>
      <c r="B39" s="44">
        <v>4</v>
      </c>
      <c r="C39" s="93">
        <f t="shared" si="1"/>
        <v>17.080610021786498</v>
      </c>
      <c r="D39" s="32">
        <f t="shared" si="0"/>
        <v>12.544000000000002</v>
      </c>
      <c r="E39" s="90">
        <f t="shared" si="2"/>
        <v>0.76252723311546866</v>
      </c>
      <c r="F39" s="88">
        <f t="shared" si="3"/>
        <v>3.5650707252584555</v>
      </c>
      <c r="G39" s="16">
        <f>F39*60</f>
        <v>213.90424351550732</v>
      </c>
      <c r="H39" s="98">
        <f t="shared" si="5"/>
        <v>197.90668800000003</v>
      </c>
    </row>
    <row r="40" spans="1:23" ht="12.75" customHeight="1" x14ac:dyDescent="0.25">
      <c r="A40" s="15"/>
      <c r="B40" s="44">
        <v>4.5</v>
      </c>
      <c r="C40" s="93">
        <f t="shared" si="1"/>
        <v>24.319852941176478</v>
      </c>
      <c r="D40" s="32">
        <f t="shared" si="0"/>
        <v>17.860500000000005</v>
      </c>
      <c r="E40" s="90">
        <f t="shared" si="2"/>
        <v>0.96507352941176505</v>
      </c>
      <c r="F40" s="88">
        <f t="shared" si="3"/>
        <v>4.0107045659157627</v>
      </c>
      <c r="G40" s="16">
        <f>F40*60</f>
        <v>240.64227395494578</v>
      </c>
      <c r="H40" s="98">
        <f t="shared" si="5"/>
        <v>281.78510850000004</v>
      </c>
    </row>
    <row r="41" spans="1:23" s="2" customFormat="1" x14ac:dyDescent="0.25">
      <c r="A41" s="15"/>
      <c r="B41" s="44">
        <v>5</v>
      </c>
      <c r="C41" s="93">
        <f t="shared" si="1"/>
        <v>33.360566448801748</v>
      </c>
      <c r="D41" s="32">
        <f t="shared" si="0"/>
        <v>24.500000000000004</v>
      </c>
      <c r="E41" s="90">
        <f t="shared" si="2"/>
        <v>1.1914488017429194</v>
      </c>
      <c r="F41" s="88">
        <f t="shared" si="3"/>
        <v>4.45633840657307</v>
      </c>
      <c r="G41" s="16">
        <f t="shared" si="4"/>
        <v>267.38030439438421</v>
      </c>
      <c r="H41" s="98">
        <f t="shared" si="5"/>
        <v>386.53649999999999</v>
      </c>
    </row>
    <row r="42" spans="1:23" s="2" customFormat="1" x14ac:dyDescent="0.25">
      <c r="A42" s="15"/>
      <c r="B42" s="44">
        <v>5.5</v>
      </c>
      <c r="C42" s="93">
        <f t="shared" si="1"/>
        <v>44.402913943355131</v>
      </c>
      <c r="D42" s="32">
        <f t="shared" si="0"/>
        <v>32.609500000000004</v>
      </c>
      <c r="E42" s="90">
        <f t="shared" si="2"/>
        <v>1.4416530501089329</v>
      </c>
      <c r="F42" s="88">
        <f t="shared" si="3"/>
        <v>4.9019722472303764</v>
      </c>
      <c r="G42" s="16">
        <f t="shared" si="4"/>
        <v>294.11833483382259</v>
      </c>
      <c r="H42" s="98">
        <f t="shared" si="5"/>
        <v>514.4800815000001</v>
      </c>
    </row>
    <row r="43" spans="1:23" s="2" customFormat="1" x14ac:dyDescent="0.25">
      <c r="A43" s="15"/>
      <c r="B43" s="44">
        <v>6</v>
      </c>
      <c r="C43" s="93">
        <f t="shared" si="1"/>
        <v>57.647058823529434</v>
      </c>
      <c r="D43" s="32">
        <f t="shared" si="0"/>
        <v>42.336000000000013</v>
      </c>
      <c r="E43" s="90">
        <f t="shared" si="2"/>
        <v>1.7156862745098049</v>
      </c>
      <c r="F43" s="88">
        <f t="shared" si="3"/>
        <v>5.3476060878876828</v>
      </c>
      <c r="G43" s="16">
        <f t="shared" si="4"/>
        <v>320.85636527326096</v>
      </c>
      <c r="H43" s="98">
        <f t="shared" si="5"/>
        <v>667.9350720000001</v>
      </c>
    </row>
    <row r="44" spans="1:23" s="2" customFormat="1" x14ac:dyDescent="0.25">
      <c r="A44" s="15"/>
      <c r="B44" s="44">
        <v>6.5</v>
      </c>
      <c r="C44" s="93">
        <f t="shared" si="1"/>
        <v>73.293164488017453</v>
      </c>
      <c r="D44" s="32">
        <f t="shared" si="0"/>
        <v>53.82650000000001</v>
      </c>
      <c r="E44" s="90">
        <f t="shared" si="2"/>
        <v>2.0135484749455346</v>
      </c>
      <c r="F44" s="88">
        <f t="shared" si="3"/>
        <v>5.79323992854499</v>
      </c>
      <c r="G44" s="16">
        <f t="shared" si="4"/>
        <v>347.5943957126994</v>
      </c>
      <c r="H44" s="98">
        <f t="shared" si="5"/>
        <v>849.22069050000027</v>
      </c>
    </row>
    <row r="45" spans="1:23" s="2" customFormat="1" x14ac:dyDescent="0.25">
      <c r="A45" s="15"/>
      <c r="B45" s="44">
        <v>7</v>
      </c>
      <c r="C45" s="93">
        <f t="shared" si="1"/>
        <v>91.54139433551201</v>
      </c>
      <c r="D45" s="32">
        <f t="shared" si="0"/>
        <v>67.228000000000009</v>
      </c>
      <c r="E45" s="90">
        <f t="shared" si="2"/>
        <v>2.3352396514161229</v>
      </c>
      <c r="F45" s="88">
        <f t="shared" si="3"/>
        <v>6.2388737692022964</v>
      </c>
      <c r="G45" s="16">
        <f t="shared" si="4"/>
        <v>374.33242615213777</v>
      </c>
      <c r="H45" s="98">
        <f t="shared" si="5"/>
        <v>1060.6561560000002</v>
      </c>
    </row>
    <row r="46" spans="1:23" s="2" customFormat="1" x14ac:dyDescent="0.25">
      <c r="A46" s="15"/>
      <c r="B46" s="44">
        <v>7.5</v>
      </c>
      <c r="C46" s="93">
        <f t="shared" si="1"/>
        <v>112.5919117647059</v>
      </c>
      <c r="D46" s="32">
        <f t="shared" si="0"/>
        <v>82.6875</v>
      </c>
      <c r="E46" s="90">
        <f t="shared" si="2"/>
        <v>2.680759803921569</v>
      </c>
      <c r="F46" s="88">
        <f t="shared" si="3"/>
        <v>6.6845076098596046</v>
      </c>
      <c r="G46" s="16">
        <f t="shared" si="4"/>
        <v>401.07045659157626</v>
      </c>
      <c r="H46" s="98">
        <f t="shared" si="5"/>
        <v>1304.5606875000001</v>
      </c>
    </row>
    <row r="47" spans="1:23" ht="13.8" thickBot="1" x14ac:dyDescent="0.3">
      <c r="A47" s="15"/>
      <c r="B47" s="44">
        <v>8</v>
      </c>
      <c r="C47" s="93">
        <f t="shared" si="1"/>
        <v>136.64488017429198</v>
      </c>
      <c r="D47" s="32">
        <f t="shared" si="0"/>
        <v>100.35200000000002</v>
      </c>
      <c r="E47" s="90">
        <f t="shared" si="2"/>
        <v>3.0501089324618746</v>
      </c>
      <c r="F47" s="88">
        <f t="shared" si="3"/>
        <v>7.130141450516911</v>
      </c>
      <c r="G47" s="16">
        <f t="shared" si="4"/>
        <v>427.80848703101464</v>
      </c>
      <c r="H47" s="99">
        <f t="shared" si="5"/>
        <v>1583.2535040000002</v>
      </c>
    </row>
    <row r="48" spans="1:23" x14ac:dyDescent="0.25">
      <c r="A48" s="15"/>
      <c r="B48" s="44">
        <v>9</v>
      </c>
      <c r="C48" s="93">
        <f t="shared" si="1"/>
        <v>194.55882352941182</v>
      </c>
      <c r="D48" s="32">
        <f t="shared" si="0"/>
        <v>142.88400000000004</v>
      </c>
      <c r="E48" s="90">
        <f t="shared" si="2"/>
        <v>3.8602941176470602</v>
      </c>
      <c r="F48" s="88">
        <f t="shared" si="3"/>
        <v>8.0214091318315255</v>
      </c>
      <c r="G48" s="16">
        <f t="shared" si="4"/>
        <v>481.28454790989156</v>
      </c>
      <c r="H48" s="95"/>
    </row>
    <row r="49" spans="1:29" x14ac:dyDescent="0.25">
      <c r="A49" s="15"/>
      <c r="B49" s="44">
        <v>10</v>
      </c>
      <c r="C49" s="93">
        <f t="shared" si="1"/>
        <v>266.88453159041399</v>
      </c>
      <c r="D49" s="32">
        <f t="shared" si="0"/>
        <v>196.00000000000003</v>
      </c>
      <c r="E49" s="90">
        <f t="shared" si="2"/>
        <v>4.7657952069716778</v>
      </c>
      <c r="F49" s="88">
        <f t="shared" si="3"/>
        <v>8.91267681314614</v>
      </c>
      <c r="G49" s="16">
        <f t="shared" si="4"/>
        <v>534.76060878876842</v>
      </c>
      <c r="H49" s="95"/>
    </row>
    <row r="50" spans="1:29" x14ac:dyDescent="0.25">
      <c r="A50" s="15"/>
      <c r="B50" s="44">
        <v>11</v>
      </c>
      <c r="C50" s="93">
        <f t="shared" si="1"/>
        <v>355.22331154684105</v>
      </c>
      <c r="D50" s="32">
        <f t="shared" si="0"/>
        <v>260.87600000000003</v>
      </c>
      <c r="E50" s="90">
        <f t="shared" si="2"/>
        <v>5.7666122004357314</v>
      </c>
      <c r="F50" s="88">
        <f t="shared" si="3"/>
        <v>9.8039444944607528</v>
      </c>
      <c r="G50" s="16">
        <f t="shared" si="4"/>
        <v>588.23666966764517</v>
      </c>
      <c r="H50" s="95"/>
    </row>
    <row r="51" spans="1:29" ht="13.8" x14ac:dyDescent="0.25">
      <c r="A51" s="15"/>
      <c r="B51" s="94">
        <v>12</v>
      </c>
      <c r="C51" s="93">
        <f t="shared" si="1"/>
        <v>461.17647058823547</v>
      </c>
      <c r="D51" s="93">
        <f t="shared" si="0"/>
        <v>338.6880000000001</v>
      </c>
      <c r="E51" s="90">
        <f t="shared" si="2"/>
        <v>6.8627450980392197</v>
      </c>
      <c r="F51" s="89">
        <f t="shared" si="3"/>
        <v>10.695212175775366</v>
      </c>
      <c r="G51" s="52">
        <f t="shared" si="4"/>
        <v>641.71273054652193</v>
      </c>
      <c r="H51" s="95"/>
      <c r="W51" s="39"/>
      <c r="X51" s="73"/>
      <c r="Y51" s="1"/>
      <c r="Z51" s="3"/>
      <c r="AA51" s="3"/>
      <c r="AB51" s="3"/>
      <c r="AC51" s="3"/>
    </row>
    <row r="52" spans="1:29" x14ac:dyDescent="0.25">
      <c r="A52" s="15"/>
      <c r="B52" s="77">
        <v>13</v>
      </c>
      <c r="C52" s="76">
        <f t="shared" si="1"/>
        <v>586.34531590413962</v>
      </c>
      <c r="D52" s="76">
        <f t="shared" si="0"/>
        <v>430.61200000000008</v>
      </c>
      <c r="E52" s="103">
        <f t="shared" si="2"/>
        <v>8.0541938997821383</v>
      </c>
      <c r="F52" s="84">
        <f t="shared" si="3"/>
        <v>11.58647985708998</v>
      </c>
      <c r="G52" s="85">
        <f t="shared" si="4"/>
        <v>695.18879142539879</v>
      </c>
      <c r="W52" s="1"/>
      <c r="X52" s="1"/>
      <c r="Y52" s="1"/>
      <c r="Z52" s="3"/>
      <c r="AA52" s="3"/>
      <c r="AB52" s="3"/>
      <c r="AC52" s="3"/>
    </row>
    <row r="53" spans="1:29" x14ac:dyDescent="0.25">
      <c r="A53" s="15"/>
      <c r="B53" s="77">
        <v>14</v>
      </c>
      <c r="C53" s="76">
        <f t="shared" si="1"/>
        <v>732.33115468409608</v>
      </c>
      <c r="D53" s="76">
        <f t="shared" si="0"/>
        <v>537.82400000000007</v>
      </c>
      <c r="E53" s="103">
        <f t="shared" si="2"/>
        <v>9.3409586056644915</v>
      </c>
      <c r="F53" s="84">
        <f t="shared" si="3"/>
        <v>12.477747538404593</v>
      </c>
      <c r="G53" s="85">
        <f t="shared" si="4"/>
        <v>748.66485230427554</v>
      </c>
      <c r="W53" s="4"/>
      <c r="X53" s="40"/>
      <c r="Y53" s="3"/>
      <c r="Z53" s="3"/>
      <c r="AA53" s="3"/>
      <c r="AB53" s="3"/>
      <c r="AC53" s="3"/>
    </row>
    <row r="54" spans="1:29" ht="13.8" thickBot="1" x14ac:dyDescent="0.3">
      <c r="A54" s="15"/>
      <c r="B54" s="53">
        <v>15</v>
      </c>
      <c r="C54" s="45">
        <f t="shared" si="1"/>
        <v>900.73529411764719</v>
      </c>
      <c r="D54" s="45">
        <f t="shared" si="0"/>
        <v>661.5</v>
      </c>
      <c r="E54" s="104">
        <f t="shared" si="2"/>
        <v>10.723039215686276</v>
      </c>
      <c r="F54" s="86">
        <f t="shared" si="3"/>
        <v>13.369015219719209</v>
      </c>
      <c r="G54" s="87">
        <f t="shared" si="4"/>
        <v>802.14091318315252</v>
      </c>
    </row>
  </sheetData>
  <mergeCells count="5">
    <mergeCell ref="A3:C3"/>
    <mergeCell ref="A4:C4"/>
    <mergeCell ref="C31:D31"/>
    <mergeCell ref="E3:G3"/>
    <mergeCell ref="E21:G21"/>
  </mergeCells>
  <phoneticPr fontId="2" type="noConversion"/>
  <hyperlinks>
    <hyperlink ref="G9" r:id="rId1"/>
    <hyperlink ref="E13" r:id="rId2"/>
  </hyperlinks>
  <printOptions gridLines="1"/>
  <pageMargins left="0.78740157499999996" right="0.78740157499999996" top="0.984251969" bottom="0.984251969" header="0.4921259845" footer="0.4921259845"/>
  <pageSetup paperSize="9" orientation="portrait" r:id="rId3"/>
  <headerFooter alignWithMargins="0">
    <oddHeader>&amp;C&amp;"Arial,Fett"&amp;A</oddHeader>
    <oddFooter>&amp;L&amp;F&amp;C&amp;P/&amp;N&amp;R&amp;D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Ø-Bestimmung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T400;Andreas Georgi</dc:creator>
  <dc:description>Blattspitzenmodifizierung</dc:description>
  <cp:lastModifiedBy>Andreas Georgi</cp:lastModifiedBy>
  <cp:lastPrinted>2023-02-14T13:49:17Z</cp:lastPrinted>
  <dcterms:created xsi:type="dcterms:W3CDTF">2011-12-13T16:36:05Z</dcterms:created>
  <dcterms:modified xsi:type="dcterms:W3CDTF">2024-01-11T10:11:15Z</dcterms:modified>
</cp:coreProperties>
</file>