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8" yWindow="48" windowWidth="12996" windowHeight="5532"/>
  </bookViews>
  <sheets>
    <sheet name="Ø-Bestimmung" sheetId="4" r:id="rId1"/>
  </sheets>
  <calcPr calcId="145621"/>
</workbook>
</file>

<file path=xl/calcChain.xml><?xml version="1.0" encoding="utf-8"?>
<calcChain xmlns="http://schemas.openxmlformats.org/spreadsheetml/2006/main">
  <c r="E36" i="4" l="1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35" i="4"/>
  <c r="D53" i="4" l="1"/>
  <c r="D54" i="4"/>
  <c r="D55" i="4"/>
  <c r="F22" i="4" l="1"/>
  <c r="F23" i="4" s="1"/>
  <c r="F27" i="4" s="1"/>
  <c r="F11" i="4"/>
  <c r="F10" i="4"/>
  <c r="J40" i="4" l="1"/>
  <c r="J47" i="4"/>
  <c r="J37" i="4"/>
  <c r="J41" i="4"/>
  <c r="J38" i="4"/>
  <c r="F13" i="4"/>
  <c r="J36" i="4"/>
  <c r="J44" i="4"/>
  <c r="J43" i="4"/>
  <c r="J46" i="4"/>
  <c r="J39" i="4"/>
  <c r="J45" i="4"/>
  <c r="G7" i="4"/>
  <c r="F28" i="4"/>
  <c r="J42" i="4"/>
  <c r="H51" i="4" l="1"/>
  <c r="I51" i="4" s="1"/>
  <c r="C51" i="4"/>
  <c r="H48" i="4"/>
  <c r="H40" i="4"/>
  <c r="H46" i="4"/>
  <c r="H38" i="4"/>
  <c r="H54" i="4"/>
  <c r="H37" i="4"/>
  <c r="H53" i="4"/>
  <c r="H44" i="4"/>
  <c r="H35" i="4"/>
  <c r="H50" i="4"/>
  <c r="H49" i="4"/>
  <c r="H47" i="4"/>
  <c r="H39" i="4"/>
  <c r="H55" i="4"/>
  <c r="H45" i="4"/>
  <c r="H36" i="4"/>
  <c r="H52" i="4"/>
  <c r="H43" i="4"/>
  <c r="H42" i="4"/>
  <c r="H41" i="4"/>
  <c r="C43" i="4"/>
  <c r="D43" i="4" s="1"/>
  <c r="C39" i="4"/>
  <c r="D39" i="4" s="1"/>
  <c r="C53" i="4"/>
  <c r="C54" i="4"/>
  <c r="C47" i="4"/>
  <c r="D47" i="4" s="1"/>
  <c r="C45" i="4"/>
  <c r="D45" i="4" s="1"/>
  <c r="C40" i="4"/>
  <c r="D40" i="4" s="1"/>
  <c r="C35" i="4"/>
  <c r="D35" i="4" s="1"/>
  <c r="C36" i="4"/>
  <c r="D36" i="4" s="1"/>
  <c r="C46" i="4"/>
  <c r="D46" i="4" s="1"/>
  <c r="C55" i="4"/>
  <c r="C50" i="4"/>
  <c r="D50" i="4" s="1"/>
  <c r="C38" i="4"/>
  <c r="D38" i="4" s="1"/>
  <c r="C37" i="4"/>
  <c r="D37" i="4" s="1"/>
  <c r="C44" i="4"/>
  <c r="D44" i="4" s="1"/>
  <c r="C49" i="4"/>
  <c r="D49" i="4" s="1"/>
  <c r="C52" i="4"/>
  <c r="D52" i="4" s="1"/>
  <c r="C48" i="4"/>
  <c r="D48" i="4" s="1"/>
  <c r="C41" i="4"/>
  <c r="D41" i="4" s="1"/>
  <c r="C42" i="4"/>
  <c r="D42" i="4" s="1"/>
  <c r="F51" i="4" l="1"/>
  <c r="D51" i="4"/>
  <c r="G51" i="4"/>
  <c r="F46" i="4"/>
  <c r="G46" i="4"/>
  <c r="G53" i="4"/>
  <c r="F53" i="4"/>
  <c r="G52" i="4"/>
  <c r="F52" i="4"/>
  <c r="F36" i="4"/>
  <c r="F39" i="4"/>
  <c r="F49" i="4"/>
  <c r="F35" i="4"/>
  <c r="F43" i="4"/>
  <c r="F44" i="4"/>
  <c r="G40" i="4"/>
  <c r="F40" i="4"/>
  <c r="F48" i="4"/>
  <c r="G37" i="4"/>
  <c r="F37" i="4"/>
  <c r="F45" i="4"/>
  <c r="F38" i="4"/>
  <c r="F47" i="4"/>
  <c r="F42" i="4"/>
  <c r="F50" i="4"/>
  <c r="G50" i="4"/>
  <c r="I48" i="4"/>
  <c r="I52" i="4"/>
  <c r="I53" i="4"/>
  <c r="I55" i="4"/>
  <c r="I47" i="4"/>
  <c r="I54" i="4"/>
  <c r="I43" i="4"/>
  <c r="I36" i="4"/>
  <c r="I46" i="4"/>
  <c r="I50" i="4"/>
  <c r="I37" i="4"/>
  <c r="I49" i="4"/>
  <c r="I40" i="4"/>
  <c r="I39" i="4"/>
  <c r="I42" i="4"/>
  <c r="I44" i="4"/>
  <c r="I41" i="4"/>
  <c r="I38" i="4"/>
  <c r="I45" i="4"/>
  <c r="I35" i="4"/>
  <c r="F41" i="4"/>
  <c r="F55" i="4"/>
  <c r="G55" i="4"/>
  <c r="F54" i="4"/>
  <c r="G54" i="4"/>
  <c r="G45" i="4" l="1"/>
  <c r="G44" i="4"/>
  <c r="G39" i="4"/>
  <c r="G41" i="4"/>
  <c r="G42" i="4"/>
  <c r="G43" i="4"/>
  <c r="G36" i="4"/>
  <c r="G47" i="4"/>
  <c r="G48" i="4"/>
  <c r="G35" i="4"/>
  <c r="G38" i="4"/>
  <c r="G49" i="4"/>
</calcChain>
</file>

<file path=xl/comments1.xml><?xml version="1.0" encoding="utf-8"?>
<comments xmlns="http://schemas.openxmlformats.org/spreadsheetml/2006/main">
  <authors>
    <author>Georgi</author>
  </authors>
  <commentList>
    <comment ref="F13" authorId="0">
      <text>
        <r>
          <rPr>
            <b/>
            <sz val="10"/>
            <color indexed="81"/>
            <rFont val="Tahoma"/>
            <family val="2"/>
          </rPr>
          <t>Georgi:</t>
        </r>
        <r>
          <rPr>
            <sz val="10"/>
            <color indexed="81"/>
            <rFont val="Tahoma"/>
            <family val="2"/>
          </rPr>
          <t xml:space="preserve">
Sparkassenformel, nachschüssige Rate, ohne Anfangskapital</t>
        </r>
      </text>
    </comment>
    <comment ref="F25" authorId="0">
      <text>
        <r>
          <rPr>
            <b/>
            <sz val="10"/>
            <color indexed="81"/>
            <rFont val="Tahoma"/>
            <family val="2"/>
          </rPr>
          <t>Georgi:</t>
        </r>
        <r>
          <rPr>
            <sz val="10"/>
            <color indexed="81"/>
            <rFont val="Tahoma"/>
            <family val="2"/>
          </rPr>
          <t xml:space="preserve">
in Nabenhöhe</t>
        </r>
      </text>
    </comment>
  </commentList>
</comments>
</file>

<file path=xl/sharedStrings.xml><?xml version="1.0" encoding="utf-8"?>
<sst xmlns="http://schemas.openxmlformats.org/spreadsheetml/2006/main" count="87" uniqueCount="77">
  <si>
    <t>r</t>
  </si>
  <si>
    <t>m/s</t>
  </si>
  <si>
    <t>a</t>
  </si>
  <si>
    <t xml:space="preserve">Eingabefelder sind </t>
  </si>
  <si>
    <t>gelb</t>
  </si>
  <si>
    <t>Rotor-Ø</t>
  </si>
  <si>
    <t>Schnelllaufzahl</t>
  </si>
  <si>
    <t>kg/m³</t>
  </si>
  <si>
    <t>kWh</t>
  </si>
  <si>
    <t>EUR</t>
  </si>
  <si>
    <t>Preis/kWh</t>
  </si>
  <si>
    <t>Vm</t>
  </si>
  <si>
    <t>Dichte</t>
  </si>
  <si>
    <t>m</t>
  </si>
  <si>
    <t>aerodyn.</t>
  </si>
  <si>
    <t>W</t>
  </si>
  <si>
    <t>Paer</t>
  </si>
  <si>
    <t>Vw</t>
  </si>
  <si>
    <t>Drehfrequenz</t>
  </si>
  <si>
    <t>Drehzahl</t>
  </si>
  <si>
    <t>n</t>
  </si>
  <si>
    <t>fn</t>
  </si>
  <si>
    <r>
      <t>s</t>
    </r>
    <r>
      <rPr>
        <vertAlign val="superscript"/>
        <sz val="10"/>
        <rFont val="Arial"/>
        <family val="2"/>
      </rPr>
      <t>-1</t>
    </r>
  </si>
  <si>
    <r>
      <t>min</t>
    </r>
    <r>
      <rPr>
        <vertAlign val="superscript"/>
        <sz val="10"/>
        <rFont val="Arial"/>
        <family val="2"/>
      </rPr>
      <t>-1</t>
    </r>
  </si>
  <si>
    <t>m²</t>
  </si>
  <si>
    <t>Nm</t>
  </si>
  <si>
    <t xml:space="preserve">Leistung
</t>
  </si>
  <si>
    <t>Z = Blattanzahl</t>
  </si>
  <si>
    <t>Wirkfläche</t>
  </si>
  <si>
    <t>Jahres-Mittelwind</t>
  </si>
  <si>
    <t>Weibull-Erhöhungsfaktor</t>
  </si>
  <si>
    <t>%</t>
  </si>
  <si>
    <r>
      <t>e</t>
    </r>
    <r>
      <rPr>
        <sz val="10"/>
        <rFont val="Arial"/>
        <family val="2"/>
      </rPr>
      <t xml:space="preserve"> = Gleitzahl der Profile bei Streckung </t>
    </r>
    <r>
      <rPr>
        <sz val="12"/>
        <rFont val="Arial"/>
        <family val="2"/>
      </rPr>
      <t>∞,</t>
    </r>
    <r>
      <rPr>
        <sz val="10"/>
        <rFont val="Arial"/>
        <family val="2"/>
      </rPr>
      <t xml:space="preserve"> gemittelt, bei zu wählendem Anstellwinkel </t>
    </r>
  </si>
  <si>
    <t>Bildreferenz: Gasch, Windkraftanlagen, 1996</t>
  </si>
  <si>
    <t>Dreh
moment</t>
  </si>
  <si>
    <t>gilt nur für HAWT !</t>
  </si>
  <si>
    <t>Bild 1</t>
  </si>
  <si>
    <t>Quelle:</t>
  </si>
  <si>
    <t xml:space="preserve">http://www.kleinwindanlagen.de/Forum/cf3/topic.php?p=32806#real32806 </t>
  </si>
  <si>
    <t>Bemerkungen/Quellen</t>
  </si>
  <si>
    <t>Ableitungs-Verlustbeiwert</t>
  </si>
  <si>
    <t>A. Georgi</t>
  </si>
  <si>
    <t>Preissteigerung/Jahr</t>
  </si>
  <si>
    <t>Ertragszeitraum</t>
  </si>
  <si>
    <t>Ertrag/Ertragszeitraum</t>
  </si>
  <si>
    <t>2006 bis 2011</t>
  </si>
  <si>
    <t>Chronik</t>
  </si>
  <si>
    <t>Zinsfaktor</t>
  </si>
  <si>
    <t>q</t>
  </si>
  <si>
    <t>ocker</t>
  </si>
  <si>
    <t>Eigenverbrauch oder Zählerrücklauf</t>
  </si>
  <si>
    <t>p</t>
  </si>
  <si>
    <t xml:space="preserve">Sparkassenformel </t>
  </si>
  <si>
    <t>Jahresenergiemenge</t>
  </si>
  <si>
    <t>Ertrag im 1. Jahr</t>
  </si>
  <si>
    <t>R</t>
  </si>
  <si>
    <t>Bedarf</t>
  </si>
  <si>
    <t xml:space="preserve">Hauptergebnisse sind </t>
  </si>
  <si>
    <t>Wind-
Geschwindig-
keit</t>
  </si>
  <si>
    <t>M</t>
  </si>
  <si>
    <t>effektiv</t>
  </si>
  <si>
    <t xml:space="preserve">
10m Mastableitung 3x2,5²</t>
  </si>
  <si>
    <t>Generator-Cp</t>
  </si>
  <si>
    <t>Wechselrichter-Cp</t>
  </si>
  <si>
    <t xml:space="preserve">Jahres-
Ertrag
</t>
  </si>
  <si>
    <t>Kontrolle</t>
  </si>
  <si>
    <t>aerodyn. Cp</t>
  </si>
  <si>
    <t>elektrischer Cp</t>
  </si>
  <si>
    <t>Gesamt-Cp</t>
  </si>
  <si>
    <t>z.B. nach www.globalwindatlas.info</t>
  </si>
  <si>
    <t>Erwartungswerte Normalwindrad</t>
  </si>
  <si>
    <r>
      <t xml:space="preserve">l, </t>
    </r>
    <r>
      <rPr>
        <sz val="10"/>
        <rFont val="Arial"/>
        <family val="2"/>
      </rPr>
      <t>TSR</t>
    </r>
  </si>
  <si>
    <t>P_in</t>
  </si>
  <si>
    <t>WR-Eing.</t>
  </si>
  <si>
    <t>P_out</t>
  </si>
  <si>
    <t>P_in_korr</t>
  </si>
  <si>
    <t>Eigenverbrauch WR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</si>
</sst>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00"/>
    <numFmt numFmtId="165" formatCode="0.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1"/>
      <name val="Tahoma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Symbol"/>
      <family val="1"/>
      <charset val="2"/>
    </font>
    <font>
      <sz val="10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0"/>
      <color indexed="8"/>
      <name val="Arial"/>
      <family val="2"/>
    </font>
    <font>
      <sz val="12"/>
      <name val="Symbol"/>
      <family val="1"/>
      <charset val="2"/>
    </font>
    <font>
      <b/>
      <sz val="12"/>
      <name val="Arial"/>
      <family val="2"/>
    </font>
    <font>
      <b/>
      <sz val="10"/>
      <color indexed="81"/>
      <name val="Tahoma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/>
    <xf numFmtId="2" fontId="6" fillId="0" borderId="0" xfId="0" applyNumberFormat="1" applyFont="1" applyBorder="1" applyAlignment="1">
      <alignment horizontal="center"/>
    </xf>
    <xf numFmtId="2" fontId="0" fillId="0" borderId="0" xfId="0" applyNumberFormat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1" fontId="0" fillId="0" borderId="2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indent="1"/>
    </xf>
    <xf numFmtId="0" fontId="0" fillId="0" borderId="0" xfId="0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" fontId="5" fillId="0" borderId="0" xfId="0" applyNumberFormat="1" applyFont="1" applyBorder="1"/>
    <xf numFmtId="164" fontId="0" fillId="0" borderId="3" xfId="0" applyNumberFormat="1" applyBorder="1" applyAlignment="1">
      <alignment horizontal="center"/>
    </xf>
    <xf numFmtId="164" fontId="0" fillId="0" borderId="0" xfId="0" applyNumberFormat="1" applyBorder="1"/>
    <xf numFmtId="0" fontId="5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13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4" fillId="0" borderId="0" xfId="1" applyAlignment="1" applyProtection="1"/>
    <xf numFmtId="0" fontId="14" fillId="0" borderId="0" xfId="0" applyFont="1" applyBorder="1"/>
    <xf numFmtId="2" fontId="1" fillId="0" borderId="3" xfId="0" applyNumberFormat="1" applyFont="1" applyBorder="1" applyAlignment="1">
      <alignment horizontal="left" indent="1"/>
    </xf>
    <xf numFmtId="164" fontId="1" fillId="0" borderId="2" xfId="0" applyNumberFormat="1" applyFont="1" applyBorder="1" applyAlignment="1">
      <alignment horizontal="left" indent="1"/>
    </xf>
    <xf numFmtId="0" fontId="5" fillId="0" borderId="3" xfId="0" applyFont="1" applyBorder="1"/>
    <xf numFmtId="1" fontId="11" fillId="0" borderId="5" xfId="0" applyNumberFormat="1" applyFont="1" applyBorder="1"/>
    <xf numFmtId="164" fontId="1" fillId="0" borderId="2" xfId="0" applyNumberFormat="1" applyFont="1" applyBorder="1"/>
    <xf numFmtId="0" fontId="1" fillId="0" borderId="2" xfId="0" applyFont="1" applyBorder="1"/>
    <xf numFmtId="2" fontId="1" fillId="0" borderId="3" xfId="0" applyNumberFormat="1" applyFont="1" applyFill="1" applyBorder="1" applyAlignment="1">
      <alignment horizontal="center"/>
    </xf>
    <xf numFmtId="0" fontId="1" fillId="0" borderId="3" xfId="0" applyFont="1" applyBorder="1"/>
    <xf numFmtId="0" fontId="4" fillId="0" borderId="6" xfId="1" applyBorder="1" applyAlignment="1" applyProtection="1"/>
    <xf numFmtId="0" fontId="1" fillId="0" borderId="0" xfId="0" applyFont="1" applyFill="1"/>
    <xf numFmtId="0" fontId="16" fillId="0" borderId="0" xfId="0" applyFont="1"/>
    <xf numFmtId="1" fontId="6" fillId="0" borderId="2" xfId="0" applyNumberFormat="1" applyFont="1" applyBorder="1"/>
    <xf numFmtId="0" fontId="11" fillId="0" borderId="7" xfId="0" applyFont="1" applyBorder="1"/>
    <xf numFmtId="2" fontId="0" fillId="0" borderId="0" xfId="0" applyNumberFormat="1" applyFill="1" applyBorder="1" applyAlignment="1">
      <alignment horizontal="left" indent="1"/>
    </xf>
    <xf numFmtId="0" fontId="12" fillId="3" borderId="0" xfId="0" applyFont="1" applyFill="1" applyBorder="1" applyAlignment="1">
      <alignment horizontal="left" indent="1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indent="1"/>
    </xf>
    <xf numFmtId="0" fontId="1" fillId="0" borderId="0" xfId="0" applyFont="1" applyFill="1" applyBorder="1"/>
    <xf numFmtId="1" fontId="0" fillId="0" borderId="0" xfId="0" applyNumberFormat="1" applyFill="1" applyBorder="1" applyAlignment="1">
      <alignment horizontal="center"/>
    </xf>
    <xf numFmtId="0" fontId="5" fillId="3" borderId="0" xfId="0" applyFont="1" applyFill="1" applyBorder="1" applyAlignment="1">
      <alignment horizontal="left" indent="1"/>
    </xf>
    <xf numFmtId="2" fontId="5" fillId="3" borderId="0" xfId="0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2" fontId="0" fillId="0" borderId="3" xfId="0" applyNumberFormat="1" applyFill="1" applyBorder="1" applyAlignment="1">
      <alignment horizontal="left" indent="1"/>
    </xf>
    <xf numFmtId="0" fontId="4" fillId="0" borderId="2" xfId="1" applyBorder="1" applyAlignment="1" applyProtection="1">
      <alignment horizontal="left" indent="1"/>
    </xf>
    <xf numFmtId="0" fontId="4" fillId="0" borderId="3" xfId="1" applyBorder="1" applyAlignment="1" applyProtection="1">
      <alignment horizontal="left" indent="1"/>
    </xf>
    <xf numFmtId="2" fontId="1" fillId="0" borderId="3" xfId="0" applyNumberFormat="1" applyFont="1" applyFill="1" applyBorder="1" applyAlignment="1">
      <alignment horizontal="left" indent="2"/>
    </xf>
    <xf numFmtId="164" fontId="1" fillId="0" borderId="2" xfId="0" applyNumberFormat="1" applyFont="1" applyBorder="1" applyAlignment="1">
      <alignment horizontal="left" indent="2"/>
    </xf>
    <xf numFmtId="0" fontId="17" fillId="0" borderId="0" xfId="0" applyFont="1"/>
    <xf numFmtId="0" fontId="16" fillId="0" borderId="2" xfId="0" applyFont="1" applyBorder="1"/>
    <xf numFmtId="2" fontId="1" fillId="0" borderId="2" xfId="0" applyNumberFormat="1" applyFont="1" applyBorder="1" applyAlignment="1">
      <alignment horizontal="left" vertical="center" wrapText="1" indent="1"/>
    </xf>
    <xf numFmtId="1" fontId="11" fillId="0" borderId="0" xfId="0" applyNumberFormat="1" applyFont="1" applyBorder="1"/>
    <xf numFmtId="0" fontId="11" fillId="0" borderId="3" xfId="0" applyFont="1" applyBorder="1"/>
    <xf numFmtId="0" fontId="1" fillId="3" borderId="0" xfId="0" applyFont="1" applyFill="1" applyBorder="1" applyAlignment="1">
      <alignment horizontal="center"/>
    </xf>
    <xf numFmtId="0" fontId="5" fillId="0" borderId="8" xfId="0" applyFont="1" applyBorder="1" applyAlignment="1">
      <alignment horizontal="left" indent="1"/>
    </xf>
    <xf numFmtId="165" fontId="5" fillId="0" borderId="8" xfId="0" applyNumberFormat="1" applyFont="1" applyFill="1" applyBorder="1" applyAlignment="1">
      <alignment horizontal="left" wrapText="1" indent="1"/>
    </xf>
    <xf numFmtId="0" fontId="0" fillId="0" borderId="8" xfId="0" applyBorder="1" applyAlignment="1">
      <alignment horizontal="left" indent="1"/>
    </xf>
    <xf numFmtId="2" fontId="0" fillId="0" borderId="3" xfId="0" applyNumberFormat="1" applyFont="1" applyBorder="1" applyAlignment="1">
      <alignment horizontal="left" indent="1"/>
    </xf>
    <xf numFmtId="2" fontId="0" fillId="0" borderId="0" xfId="0" applyNumberFormat="1" applyFill="1" applyBorder="1" applyAlignment="1">
      <alignment horizontal="center"/>
    </xf>
    <xf numFmtId="165" fontId="11" fillId="0" borderId="3" xfId="0" applyNumberFormat="1" applyFont="1" applyBorder="1"/>
    <xf numFmtId="1" fontId="11" fillId="0" borderId="2" xfId="0" applyNumberFormat="1" applyFont="1" applyBorder="1"/>
    <xf numFmtId="165" fontId="11" fillId="0" borderId="7" xfId="0" applyNumberFormat="1" applyFont="1" applyBorder="1"/>
    <xf numFmtId="1" fontId="11" fillId="0" borderId="6" xfId="0" applyNumberFormat="1" applyFont="1" applyBorder="1"/>
    <xf numFmtId="165" fontId="0" fillId="0" borderId="3" xfId="0" applyNumberFormat="1" applyBorder="1"/>
    <xf numFmtId="165" fontId="6" fillId="0" borderId="3" xfId="0" applyNumberFormat="1" applyFont="1" applyBorder="1"/>
    <xf numFmtId="0" fontId="6" fillId="0" borderId="0" xfId="0" applyFont="1" applyBorder="1" applyAlignment="1">
      <alignment horizontal="left" indent="1"/>
    </xf>
    <xf numFmtId="0" fontId="0" fillId="0" borderId="0" xfId="0" applyFont="1" applyBorder="1" applyAlignment="1">
      <alignment horizontal="left" indent="1"/>
    </xf>
    <xf numFmtId="1" fontId="6" fillId="0" borderId="9" xfId="0" applyNumberFormat="1" applyFont="1" applyBorder="1"/>
    <xf numFmtId="1" fontId="6" fillId="0" borderId="0" xfId="0" applyNumberFormat="1" applyFont="1" applyBorder="1"/>
    <xf numFmtId="0" fontId="6" fillId="0" borderId="3" xfId="0" applyFont="1" applyBorder="1"/>
    <xf numFmtId="0" fontId="6" fillId="0" borderId="4" xfId="0" applyFont="1" applyBorder="1"/>
    <xf numFmtId="165" fontId="6" fillId="0" borderId="4" xfId="0" applyNumberFormat="1" applyFont="1" applyBorder="1"/>
    <xf numFmtId="1" fontId="6" fillId="0" borderId="1" xfId="0" applyNumberFormat="1" applyFont="1" applyBorder="1"/>
    <xf numFmtId="1" fontId="0" fillId="0" borderId="0" xfId="0" applyNumberFormat="1"/>
    <xf numFmtId="0" fontId="6" fillId="0" borderId="10" xfId="0" applyFont="1" applyBorder="1" applyAlignment="1">
      <alignment horizontal="center" vertical="center" wrapText="1"/>
    </xf>
    <xf numFmtId="0" fontId="0" fillId="0" borderId="11" xfId="0" applyBorder="1"/>
    <xf numFmtId="1" fontId="0" fillId="0" borderId="11" xfId="0" applyNumberFormat="1" applyBorder="1"/>
    <xf numFmtId="1" fontId="0" fillId="0" borderId="12" xfId="0" applyNumberFormat="1" applyBorder="1"/>
    <xf numFmtId="0" fontId="6" fillId="0" borderId="12" xfId="0" applyFont="1" applyBorder="1" applyAlignment="1">
      <alignment horizontal="right"/>
    </xf>
    <xf numFmtId="2" fontId="1" fillId="2" borderId="0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5" xfId="0" applyBorder="1" applyAlignment="1"/>
    <xf numFmtId="0" fontId="6" fillId="0" borderId="7" xfId="0" applyFont="1" applyBorder="1" applyAlignment="1">
      <alignment horizontal="left" indent="1"/>
    </xf>
    <xf numFmtId="2" fontId="19" fillId="0" borderId="6" xfId="0" applyNumberFormat="1" applyFont="1" applyBorder="1"/>
    <xf numFmtId="1" fontId="5" fillId="2" borderId="14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165" fontId="5" fillId="2" borderId="1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1" fillId="0" borderId="9" xfId="0" applyFont="1" applyBorder="1"/>
    <xf numFmtId="164" fontId="1" fillId="0" borderId="1" xfId="0" applyNumberFormat="1" applyFont="1" applyBorder="1"/>
    <xf numFmtId="0" fontId="0" fillId="0" borderId="3" xfId="0" applyBorder="1" applyAlignment="1">
      <alignment horizontal="right"/>
    </xf>
    <xf numFmtId="1" fontId="1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2" fontId="0" fillId="0" borderId="0" xfId="0" applyNumberFormat="1" applyFill="1" applyBorder="1"/>
    <xf numFmtId="2" fontId="6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/>
    <xf numFmtId="164" fontId="6" fillId="0" borderId="0" xfId="0" applyNumberFormat="1" applyFont="1" applyBorder="1"/>
    <xf numFmtId="164" fontId="0" fillId="0" borderId="4" xfId="0" applyNumberFormat="1" applyBorder="1"/>
    <xf numFmtId="0" fontId="0" fillId="0" borderId="1" xfId="0" applyBorder="1"/>
    <xf numFmtId="164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6" fillId="4" borderId="0" xfId="0" applyNumberFormat="1" applyFont="1" applyFill="1" applyBorder="1" applyAlignment="1">
      <alignment horizontal="center"/>
    </xf>
    <xf numFmtId="2" fontId="6" fillId="0" borderId="3" xfId="0" applyNumberFormat="1" applyFont="1" applyBorder="1" applyAlignment="1">
      <alignment horizontal="left" indent="2"/>
    </xf>
    <xf numFmtId="0" fontId="1" fillId="0" borderId="0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0" borderId="3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 indent="1"/>
    </xf>
    <xf numFmtId="0" fontId="0" fillId="0" borderId="2" xfId="0" applyBorder="1" applyAlignment="1">
      <alignment horizontal="left" wrapText="1" indent="1"/>
    </xf>
    <xf numFmtId="44" fontId="0" fillId="0" borderId="0" xfId="2" applyFont="1" applyBorder="1" applyAlignment="1">
      <alignment horizontal="center"/>
    </xf>
    <xf numFmtId="0" fontId="5" fillId="0" borderId="0" xfId="0" applyFont="1" applyBorder="1"/>
    <xf numFmtId="2" fontId="6" fillId="0" borderId="1" xfId="0" applyNumberFormat="1" applyFont="1" applyBorder="1"/>
    <xf numFmtId="2" fontId="6" fillId="0" borderId="2" xfId="0" applyNumberFormat="1" applyFont="1" applyBorder="1"/>
    <xf numFmtId="2" fontId="19" fillId="0" borderId="2" xfId="0" applyNumberFormat="1" applyFont="1" applyBorder="1"/>
    <xf numFmtId="1" fontId="6" fillId="0" borderId="5" xfId="0" applyNumberFormat="1" applyFont="1" applyBorder="1"/>
    <xf numFmtId="1" fontId="6" fillId="0" borderId="11" xfId="0" applyNumberFormat="1" applyFont="1" applyBorder="1"/>
    <xf numFmtId="1" fontId="6" fillId="0" borderId="12" xfId="0" applyNumberFormat="1" applyFont="1" applyBorder="1"/>
    <xf numFmtId="1" fontId="21" fillId="0" borderId="10" xfId="0" applyNumberFormat="1" applyFont="1" applyBorder="1"/>
    <xf numFmtId="1" fontId="21" fillId="0" borderId="11" xfId="0" applyNumberFormat="1" applyFont="1" applyBorder="1"/>
    <xf numFmtId="0" fontId="5" fillId="5" borderId="10" xfId="0" applyFont="1" applyFill="1" applyBorder="1"/>
    <xf numFmtId="0" fontId="0" fillId="0" borderId="4" xfId="0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3" xfId="0" applyBorder="1" applyAlignment="1">
      <alignment vertical="center" textRotation="90" wrapText="1"/>
    </xf>
    <xf numFmtId="2" fontId="1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3">
    <cellStyle name="Hyper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Jahresertrag</c:v>
          </c:tx>
          <c:spPr>
            <a:solidFill>
              <a:srgbClr val="00B050"/>
            </a:solidFill>
          </c:spPr>
          <c:invertIfNegative val="0"/>
          <c:cat>
            <c:numRef>
              <c:f>'Ø-Bestimmung'!$B$36:$B$47</c:f>
              <c:numCache>
                <c:formatCode>General</c:formatCode>
                <c:ptCount val="11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</c:numCache>
            </c:numRef>
          </c:cat>
          <c:val>
            <c:numRef>
              <c:f>'Ø-Bestimmung'!$J$36:$J$47</c:f>
              <c:numCache>
                <c:formatCode>0</c:formatCode>
                <c:ptCount val="11"/>
                <c:pt idx="0">
                  <c:v>157.38472880699567</c:v>
                </c:pt>
                <c:pt idx="1">
                  <c:v>249.92112028147923</c:v>
                </c:pt>
                <c:pt idx="2">
                  <c:v>373.06009791287858</c:v>
                </c:pt>
                <c:pt idx="3">
                  <c:v>531.17345972361045</c:v>
                </c:pt>
                <c:pt idx="4">
                  <c:v>728.63300373609104</c:v>
                </c:pt>
                <c:pt idx="5">
                  <c:v>969.81052797273708</c:v>
                </c:pt>
                <c:pt idx="6">
                  <c:v>1259.0778304559653</c:v>
                </c:pt>
                <c:pt idx="7">
                  <c:v>1600.8067092081919</c:v>
                </c:pt>
                <c:pt idx="8">
                  <c:v>1999.3689622518339</c:v>
                </c:pt>
                <c:pt idx="9">
                  <c:v>2459.1363876093073</c:v>
                </c:pt>
                <c:pt idx="10">
                  <c:v>2984.4807833030286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08640"/>
        <c:axId val="180773440"/>
      </c:barChart>
      <c:catAx>
        <c:axId val="1658086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0773440"/>
        <c:crosses val="autoZero"/>
        <c:auto val="1"/>
        <c:lblAlgn val="ctr"/>
        <c:lblOffset val="100"/>
        <c:noMultiLvlLbl val="0"/>
      </c:catAx>
      <c:valAx>
        <c:axId val="180773440"/>
        <c:scaling>
          <c:orientation val="minMax"/>
        </c:scaling>
        <c:delete val="0"/>
        <c:axPos val="l"/>
        <c:majorGridlines/>
        <c:minorGridlines/>
        <c:numFmt formatCode="0" sourceLinked="1"/>
        <c:majorTickMark val="out"/>
        <c:minorTickMark val="none"/>
        <c:tickLblPos val="nextTo"/>
        <c:crossAx val="165808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739140</xdr:colOff>
      <xdr:row>1</xdr:row>
      <xdr:rowOff>45720</xdr:rowOff>
    </xdr:from>
    <xdr:to>
      <xdr:col>30</xdr:col>
      <xdr:colOff>403860</xdr:colOff>
      <xdr:row>28</xdr:row>
      <xdr:rowOff>106680</xdr:rowOff>
    </xdr:to>
    <xdr:pic>
      <xdr:nvPicPr>
        <xdr:cNvPr id="7519" name="Picture 3" descr="Cp_Vorbestimm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7060" y="243840"/>
          <a:ext cx="5212080" cy="3672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762000</xdr:colOff>
      <xdr:row>37</xdr:row>
      <xdr:rowOff>60960</xdr:rowOff>
    </xdr:from>
    <xdr:to>
      <xdr:col>30</xdr:col>
      <xdr:colOff>480060</xdr:colOff>
      <xdr:row>48</xdr:row>
      <xdr:rowOff>99060</xdr:rowOff>
    </xdr:to>
    <xdr:pic>
      <xdr:nvPicPr>
        <xdr:cNvPr id="7520" name="Picture 26" descr="i_61_1134_0_7_1356807534_4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09920" y="5722620"/>
          <a:ext cx="526542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198120</xdr:colOff>
      <xdr:row>30</xdr:row>
      <xdr:rowOff>30480</xdr:rowOff>
    </xdr:from>
    <xdr:to>
      <xdr:col>16</xdr:col>
      <xdr:colOff>365760</xdr:colOff>
      <xdr:row>54</xdr:row>
      <xdr:rowOff>121920</xdr:rowOff>
    </xdr:to>
    <xdr:graphicFrame macro="">
      <xdr:nvGraphicFramePr>
        <xdr:cNvPr id="7521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0.00645</cdr:x>
      <cdr:y>0.04493</cdr:y>
    </cdr:from>
    <cdr:to>
      <cdr:x>0.1127</cdr:x>
      <cdr:y>0.11091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9045" y="159966"/>
          <a:ext cx="478353" cy="2349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kWh</a:t>
          </a:r>
        </a:p>
      </cdr:txBody>
    </cdr:sp>
  </cdr:relSizeAnchor>
  <cdr:relSizeAnchor xmlns:cdr="http://schemas.openxmlformats.org/drawingml/2006/chartDrawing">
    <cdr:from>
      <cdr:x>0.77486</cdr:x>
      <cdr:y>0.89615</cdr:y>
    </cdr:from>
    <cdr:to>
      <cdr:x>0.99492</cdr:x>
      <cdr:y>0.96842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488055" y="3188970"/>
          <a:ext cx="9906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0.76516</cdr:x>
      <cdr:y>0.9318</cdr:y>
    </cdr:from>
    <cdr:to>
      <cdr:x>0.9903</cdr:x>
      <cdr:y>0.98943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3754842" y="4198043"/>
          <a:ext cx="1104813" cy="259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Mittelwind m/s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e.wikipedia.org/wiki/Sparkassenformel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udo-leuschner.de/energie-chronik/120506.htm" TargetMode="External"/><Relationship Id="rId1" Type="http://schemas.openxmlformats.org/officeDocument/2006/relationships/hyperlink" Target="http://www.kleinwindanlagen.de/Forum/cf3/topic.php?p=32806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5"/>
  <sheetViews>
    <sheetView tabSelected="1" zoomScale="80" zoomScaleNormal="80" workbookViewId="0">
      <selection activeCell="M26" sqref="M26"/>
    </sheetView>
  </sheetViews>
  <sheetFormatPr baseColWidth="10" defaultRowHeight="13.2" x14ac:dyDescent="0.25"/>
  <cols>
    <col min="1" max="1" width="24.109375" customWidth="1"/>
    <col min="2" max="2" width="8.33203125" customWidth="1"/>
    <col min="3" max="5" width="9.109375" customWidth="1"/>
    <col min="6" max="6" width="9.5546875" customWidth="1"/>
    <col min="7" max="7" width="11.44140625" style="9" customWidth="1"/>
    <col min="8" max="8" width="11.5546875" customWidth="1"/>
    <col min="9" max="9" width="12.33203125" style="7" customWidth="1"/>
  </cols>
  <sheetData>
    <row r="1" spans="1:28" ht="15.6" x14ac:dyDescent="0.3">
      <c r="A1" s="36" t="s">
        <v>70</v>
      </c>
      <c r="B1" s="13"/>
      <c r="C1" s="13"/>
      <c r="D1" s="13"/>
      <c r="E1" s="13"/>
      <c r="F1" s="13"/>
      <c r="G1" s="15"/>
      <c r="H1" s="13"/>
      <c r="I1" s="30"/>
    </row>
    <row r="2" spans="1:28" ht="13.8" thickBot="1" x14ac:dyDescent="0.3">
      <c r="A2" s="47" t="s">
        <v>41</v>
      </c>
      <c r="B2" s="13"/>
      <c r="C2" s="13"/>
      <c r="D2" s="13"/>
      <c r="E2" s="13"/>
      <c r="F2" s="13"/>
      <c r="G2" s="15"/>
    </row>
    <row r="3" spans="1:28" ht="13.8" thickBot="1" x14ac:dyDescent="0.3">
      <c r="A3" s="125" t="s">
        <v>3</v>
      </c>
      <c r="B3" s="126"/>
      <c r="C3" s="126"/>
      <c r="D3" s="113"/>
      <c r="E3" s="124"/>
      <c r="F3" s="101" t="s">
        <v>4</v>
      </c>
      <c r="G3" s="127" t="s">
        <v>39</v>
      </c>
      <c r="H3" s="128"/>
      <c r="I3" s="129"/>
    </row>
    <row r="4" spans="1:28" s="3" customFormat="1" x14ac:dyDescent="0.25">
      <c r="A4" s="125" t="s">
        <v>57</v>
      </c>
      <c r="B4" s="126"/>
      <c r="C4" s="126"/>
      <c r="D4" s="113"/>
      <c r="E4" s="124"/>
      <c r="F4" s="74" t="s">
        <v>49</v>
      </c>
      <c r="G4" s="108"/>
      <c r="H4" s="109"/>
      <c r="I4" s="110"/>
    </row>
    <row r="5" spans="1:28" s="3" customFormat="1" x14ac:dyDescent="0.25">
      <c r="A5" s="16"/>
      <c r="B5" s="16"/>
      <c r="C5" s="16"/>
      <c r="D5" s="113"/>
      <c r="E5" s="124"/>
      <c r="F5" s="20"/>
      <c r="G5" s="43"/>
      <c r="H5" s="19"/>
      <c r="I5" s="41"/>
    </row>
    <row r="6" spans="1:28" s="3" customFormat="1" ht="13.8" thickBot="1" x14ac:dyDescent="0.3">
      <c r="A6" s="16"/>
      <c r="B6" s="16"/>
      <c r="G6" s="111" t="s">
        <v>65</v>
      </c>
      <c r="H6" s="19"/>
      <c r="I6" s="42"/>
    </row>
    <row r="7" spans="1:28" s="3" customFormat="1" ht="13.8" thickBot="1" x14ac:dyDescent="0.3">
      <c r="A7" s="75" t="s">
        <v>53</v>
      </c>
      <c r="B7" s="23" t="s">
        <v>56</v>
      </c>
      <c r="C7" s="10" t="s">
        <v>8</v>
      </c>
      <c r="D7" s="10"/>
      <c r="E7" s="10"/>
      <c r="F7" s="105">
        <v>373.06009791287858</v>
      </c>
      <c r="G7" s="112">
        <f>$F$15/2*$F$25^3*$F$27*$F$16*$F$23*8765/1000</f>
        <v>373.06009791287858</v>
      </c>
      <c r="H7" s="19"/>
      <c r="I7" s="42"/>
    </row>
    <row r="8" spans="1:28" s="3" customFormat="1" hidden="1" x14ac:dyDescent="0.25">
      <c r="A8" s="32" t="s">
        <v>10</v>
      </c>
      <c r="B8" s="19"/>
      <c r="C8" s="21" t="s">
        <v>9</v>
      </c>
      <c r="D8" s="21"/>
      <c r="E8" s="21"/>
      <c r="F8" s="22">
        <v>0.25</v>
      </c>
      <c r="G8" s="62" t="s">
        <v>50</v>
      </c>
      <c r="H8" s="23"/>
      <c r="I8" s="63"/>
    </row>
    <row r="9" spans="1:28" s="3" customFormat="1" hidden="1" x14ac:dyDescent="0.25">
      <c r="A9" s="32" t="s">
        <v>42</v>
      </c>
      <c r="B9" s="11" t="s">
        <v>51</v>
      </c>
      <c r="C9" s="21" t="s">
        <v>31</v>
      </c>
      <c r="D9" s="21"/>
      <c r="E9" s="21"/>
      <c r="F9" s="54">
        <v>6</v>
      </c>
      <c r="G9" s="64" t="s">
        <v>45</v>
      </c>
      <c r="H9" s="23"/>
      <c r="I9" s="65" t="s">
        <v>46</v>
      </c>
    </row>
    <row r="10" spans="1:28" s="3" customFormat="1" hidden="1" x14ac:dyDescent="0.25">
      <c r="A10" s="32" t="s">
        <v>54</v>
      </c>
      <c r="B10" s="11" t="s">
        <v>55</v>
      </c>
      <c r="C10" s="21" t="s">
        <v>9</v>
      </c>
      <c r="D10" s="21"/>
      <c r="E10" s="21"/>
      <c r="F10" s="79">
        <f>F7*F8</f>
        <v>93.265024478219644</v>
      </c>
      <c r="G10" s="62"/>
      <c r="H10" s="23"/>
      <c r="I10" s="63"/>
    </row>
    <row r="11" spans="1:28" s="3" customFormat="1" hidden="1" x14ac:dyDescent="0.25">
      <c r="A11" s="4" t="s">
        <v>47</v>
      </c>
      <c r="B11" s="55" t="s">
        <v>48</v>
      </c>
      <c r="F11" s="55">
        <f>1+F9/100</f>
        <v>1.06</v>
      </c>
      <c r="G11" s="64"/>
      <c r="H11" s="23"/>
      <c r="I11" s="63"/>
    </row>
    <row r="12" spans="1:28" s="3" customFormat="1" hidden="1" x14ac:dyDescent="0.25">
      <c r="A12" s="32" t="s">
        <v>43</v>
      </c>
      <c r="B12" s="11" t="s">
        <v>20</v>
      </c>
      <c r="C12" s="21" t="s">
        <v>2</v>
      </c>
      <c r="D12" s="21"/>
      <c r="E12" s="21"/>
      <c r="F12" s="22">
        <v>10</v>
      </c>
      <c r="G12" s="64"/>
      <c r="H12" s="23"/>
      <c r="I12" s="63"/>
    </row>
    <row r="13" spans="1:28" s="3" customFormat="1" hidden="1" x14ac:dyDescent="0.25">
      <c r="A13" s="59" t="s">
        <v>44</v>
      </c>
      <c r="C13" s="21" t="s">
        <v>9</v>
      </c>
      <c r="D13" s="21"/>
      <c r="E13" s="21"/>
      <c r="F13" s="61">
        <f>F10*(F11^F12-1)/(F11-1)</f>
        <v>1229.3071629435483</v>
      </c>
      <c r="G13" s="66" t="s">
        <v>52</v>
      </c>
      <c r="H13" s="23"/>
      <c r="I13" s="70" t="s">
        <v>41</v>
      </c>
    </row>
    <row r="14" spans="1:28" s="3" customFormat="1" x14ac:dyDescent="0.25">
      <c r="A14" s="56"/>
      <c r="B14" s="57"/>
      <c r="C14" s="26"/>
      <c r="D14" s="26"/>
      <c r="E14" s="26"/>
      <c r="F14" s="58"/>
      <c r="G14" s="62"/>
      <c r="H14" s="23"/>
      <c r="I14" s="63"/>
    </row>
    <row r="15" spans="1:28" s="3" customFormat="1" x14ac:dyDescent="0.25">
      <c r="A15" s="23" t="s">
        <v>12</v>
      </c>
      <c r="B15" s="24" t="s">
        <v>0</v>
      </c>
      <c r="C15" s="11" t="s">
        <v>7</v>
      </c>
      <c r="D15" s="11"/>
      <c r="E15" s="11"/>
      <c r="F15" s="17">
        <v>1.2250000000000001</v>
      </c>
      <c r="G15" s="67"/>
      <c r="H15" s="23"/>
      <c r="I15" s="38"/>
    </row>
    <row r="16" spans="1:28" s="3" customFormat="1" ht="14.25" customHeight="1" thickBot="1" x14ac:dyDescent="0.3">
      <c r="A16" s="23" t="s">
        <v>30</v>
      </c>
      <c r="B16" s="25"/>
      <c r="C16" s="11"/>
      <c r="D16" s="11"/>
      <c r="E16" s="11"/>
      <c r="F16" s="17">
        <v>1.8</v>
      </c>
      <c r="G16" s="37"/>
      <c r="H16" s="19"/>
      <c r="I16" s="71"/>
      <c r="U16" s="46"/>
      <c r="V16" s="46"/>
      <c r="W16" s="46"/>
      <c r="X16" s="46"/>
      <c r="Y16" s="46"/>
      <c r="Z16" s="46"/>
      <c r="AA16" s="46"/>
      <c r="AB16" s="46"/>
    </row>
    <row r="17" spans="1:28" s="3" customFormat="1" ht="13.8" thickBot="1" x14ac:dyDescent="0.3">
      <c r="A17" s="77" t="s">
        <v>6</v>
      </c>
      <c r="B17" s="24" t="s">
        <v>71</v>
      </c>
      <c r="C17" s="11"/>
      <c r="D17" s="11"/>
      <c r="E17" s="11"/>
      <c r="F17" s="106">
        <v>6</v>
      </c>
      <c r="G17" s="123"/>
      <c r="H17" s="23"/>
      <c r="I17" s="63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</row>
    <row r="18" spans="1:28" s="3" customFormat="1" x14ac:dyDescent="0.25">
      <c r="A18" s="87" t="s">
        <v>66</v>
      </c>
      <c r="B18" s="25"/>
      <c r="C18" s="11"/>
      <c r="D18" s="11"/>
      <c r="E18" s="11"/>
      <c r="F18" s="100">
        <v>0.40849673202614373</v>
      </c>
      <c r="G18" s="37"/>
      <c r="H18" s="23"/>
      <c r="I18" s="68"/>
      <c r="J18" s="34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</row>
    <row r="19" spans="1:28" s="3" customFormat="1" x14ac:dyDescent="0.25">
      <c r="A19" s="87" t="s">
        <v>62</v>
      </c>
      <c r="B19" s="23"/>
      <c r="C19" s="11"/>
      <c r="D19" s="11"/>
      <c r="E19" s="11"/>
      <c r="F19" s="17">
        <v>0.85</v>
      </c>
      <c r="G19" s="37"/>
      <c r="H19" s="23"/>
      <c r="I19" s="68"/>
    </row>
    <row r="20" spans="1:28" s="3" customFormat="1" x14ac:dyDescent="0.25">
      <c r="A20" s="86" t="s">
        <v>63</v>
      </c>
      <c r="B20" s="23"/>
      <c r="C20" s="11"/>
      <c r="D20" s="11"/>
      <c r="E20" s="11"/>
      <c r="F20" s="100">
        <v>0.9</v>
      </c>
      <c r="G20" s="78"/>
      <c r="H20" s="23"/>
      <c r="I20" s="68"/>
      <c r="J20" s="4"/>
      <c r="K20" s="4"/>
      <c r="L20" s="4"/>
    </row>
    <row r="21" spans="1:28" s="3" customFormat="1" ht="14.25" customHeight="1" x14ac:dyDescent="0.25">
      <c r="A21" s="23" t="s">
        <v>40</v>
      </c>
      <c r="B21" s="23"/>
      <c r="C21" s="11"/>
      <c r="D21" s="11"/>
      <c r="E21" s="11"/>
      <c r="F21" s="17">
        <v>0.96</v>
      </c>
      <c r="G21" s="130" t="s">
        <v>61</v>
      </c>
      <c r="H21" s="131"/>
      <c r="I21" s="132"/>
      <c r="J21" s="4"/>
      <c r="K21" s="4"/>
      <c r="L21" s="4"/>
    </row>
    <row r="22" spans="1:28" s="3" customFormat="1" x14ac:dyDescent="0.25">
      <c r="A22" s="87" t="s">
        <v>67</v>
      </c>
      <c r="B22" s="25"/>
      <c r="C22" s="11"/>
      <c r="D22" s="11"/>
      <c r="E22" s="11"/>
      <c r="F22" s="18">
        <f>F19*F20*F21</f>
        <v>0.73439999999999994</v>
      </c>
      <c r="G22" s="37"/>
      <c r="H22" s="19"/>
      <c r="I22" s="41"/>
    </row>
    <row r="23" spans="1:28" s="3" customFormat="1" x14ac:dyDescent="0.25">
      <c r="A23" s="59" t="s">
        <v>68</v>
      </c>
      <c r="B23" s="31"/>
      <c r="C23" s="5"/>
      <c r="D23" s="5"/>
      <c r="E23" s="5"/>
      <c r="F23" s="60">
        <f>F18*F22</f>
        <v>0.29999999999999993</v>
      </c>
      <c r="G23" s="43"/>
      <c r="H23" s="19"/>
      <c r="I23" s="41"/>
    </row>
    <row r="24" spans="1:28" s="3" customFormat="1" ht="13.8" thickBot="1" x14ac:dyDescent="0.3">
      <c r="A24" s="32"/>
      <c r="B24" s="24"/>
      <c r="C24" s="13"/>
      <c r="D24" s="13"/>
      <c r="E24" s="13"/>
      <c r="F24" s="26"/>
      <c r="G24" s="44"/>
      <c r="H24" s="19"/>
      <c r="I24" s="42"/>
    </row>
    <row r="25" spans="1:28" s="3" customFormat="1" ht="13.8" thickBot="1" x14ac:dyDescent="0.3">
      <c r="A25" s="76" t="s">
        <v>29</v>
      </c>
      <c r="B25" s="21" t="s">
        <v>11</v>
      </c>
      <c r="C25" s="21" t="s">
        <v>1</v>
      </c>
      <c r="D25" s="21"/>
      <c r="E25" s="21"/>
      <c r="F25" s="107">
        <v>4</v>
      </c>
      <c r="G25" s="103" t="s">
        <v>69</v>
      </c>
      <c r="H25" s="102"/>
      <c r="I25" s="45"/>
    </row>
    <row r="26" spans="1:28" s="3" customFormat="1" x14ac:dyDescent="0.25">
      <c r="H26" s="19"/>
      <c r="I26" s="13"/>
    </row>
    <row r="27" spans="1:28" x14ac:dyDescent="0.25">
      <c r="A27" s="50" t="s">
        <v>28</v>
      </c>
      <c r="B27" s="19"/>
      <c r="C27" s="27" t="s">
        <v>24</v>
      </c>
      <c r="D27" s="27"/>
      <c r="E27" s="27"/>
      <c r="F27" s="122">
        <f>F$7*1000/8765/(F$15/2)/F25^3/F$23/F$16</f>
        <v>2.0106989568087288</v>
      </c>
      <c r="G27" s="79"/>
      <c r="H27" s="114"/>
      <c r="I27" s="21"/>
    </row>
    <row r="28" spans="1:28" x14ac:dyDescent="0.25">
      <c r="A28" s="51" t="s">
        <v>5</v>
      </c>
      <c r="B28" s="52"/>
      <c r="C28" s="53" t="s">
        <v>13</v>
      </c>
      <c r="D28" s="53"/>
      <c r="E28" s="53"/>
      <c r="F28" s="60">
        <f>SQRT(4/PI()*F27)</f>
        <v>1.6000316948006412</v>
      </c>
      <c r="G28" s="115"/>
      <c r="H28" s="116"/>
      <c r="I28" s="21"/>
      <c r="Y28" s="34" t="s">
        <v>35</v>
      </c>
    </row>
    <row r="29" spans="1:28" s="2" customFormat="1" ht="13.8" thickBot="1" x14ac:dyDescent="0.3">
      <c r="A29" s="13"/>
      <c r="B29" s="13"/>
      <c r="C29" s="13"/>
      <c r="D29" s="13"/>
      <c r="E29" s="13"/>
      <c r="F29" s="10"/>
      <c r="G29" s="8"/>
      <c r="H29" s="117"/>
      <c r="I29" s="21"/>
      <c r="Y29"/>
      <c r="Z29"/>
    </row>
    <row r="30" spans="1:28" s="2" customFormat="1" ht="13.8" thickBot="1" x14ac:dyDescent="0.3">
      <c r="A30" s="134" t="s">
        <v>76</v>
      </c>
      <c r="B30" s="13"/>
      <c r="C30" s="5" t="s">
        <v>15</v>
      </c>
      <c r="D30" s="13"/>
      <c r="E30" s="143">
        <v>20</v>
      </c>
      <c r="F30" s="10"/>
      <c r="G30" s="8"/>
      <c r="H30" s="117"/>
      <c r="I30" s="21"/>
      <c r="Y30"/>
      <c r="Z30"/>
    </row>
    <row r="31" spans="1:28" ht="64.2" customHeight="1" x14ac:dyDescent="0.25">
      <c r="A31" s="21"/>
      <c r="B31" s="144" t="s">
        <v>58</v>
      </c>
      <c r="C31" s="145" t="s">
        <v>26</v>
      </c>
      <c r="D31" s="145"/>
      <c r="E31" s="145"/>
      <c r="F31" s="145"/>
      <c r="G31" s="146" t="s">
        <v>34</v>
      </c>
      <c r="H31" s="118"/>
      <c r="I31" s="119"/>
      <c r="J31" s="95" t="s">
        <v>64</v>
      </c>
      <c r="Y31" s="33" t="s">
        <v>32</v>
      </c>
      <c r="Z31" s="2"/>
    </row>
    <row r="32" spans="1:28" ht="12.75" customHeight="1" x14ac:dyDescent="0.25">
      <c r="A32" s="21"/>
      <c r="B32" s="147"/>
      <c r="C32" s="21" t="s">
        <v>14</v>
      </c>
      <c r="D32" s="133" t="s">
        <v>73</v>
      </c>
      <c r="E32" s="133"/>
      <c r="F32" s="10" t="s">
        <v>60</v>
      </c>
      <c r="G32" s="148"/>
      <c r="H32" s="29" t="s">
        <v>18</v>
      </c>
      <c r="I32" s="12" t="s">
        <v>19</v>
      </c>
      <c r="J32" s="96"/>
    </row>
    <row r="33" spans="1:25" x14ac:dyDescent="0.25">
      <c r="A33" s="21"/>
      <c r="B33" s="149" t="s">
        <v>17</v>
      </c>
      <c r="C33" s="21" t="s">
        <v>16</v>
      </c>
      <c r="D33" s="21" t="s">
        <v>72</v>
      </c>
      <c r="E33" s="5" t="s">
        <v>75</v>
      </c>
      <c r="F33" s="5" t="s">
        <v>74</v>
      </c>
      <c r="G33" s="148" t="s">
        <v>59</v>
      </c>
      <c r="H33" s="29" t="s">
        <v>21</v>
      </c>
      <c r="I33" s="12" t="s">
        <v>20</v>
      </c>
      <c r="J33" s="96"/>
      <c r="Y33" s="6" t="s">
        <v>27</v>
      </c>
    </row>
    <row r="34" spans="1:25" ht="16.2" thickBot="1" x14ac:dyDescent="0.3">
      <c r="A34" s="13"/>
      <c r="B34" s="150" t="s">
        <v>1</v>
      </c>
      <c r="C34" s="151" t="s">
        <v>15</v>
      </c>
      <c r="D34" s="151" t="s">
        <v>15</v>
      </c>
      <c r="E34" s="151"/>
      <c r="F34" s="151" t="s">
        <v>15</v>
      </c>
      <c r="G34" s="152" t="s">
        <v>25</v>
      </c>
      <c r="H34" s="120" t="s">
        <v>22</v>
      </c>
      <c r="I34" s="121" t="s">
        <v>23</v>
      </c>
      <c r="J34" s="99" t="s">
        <v>8</v>
      </c>
    </row>
    <row r="35" spans="1:25" x14ac:dyDescent="0.25">
      <c r="A35" s="13"/>
      <c r="B35" s="91">
        <v>2</v>
      </c>
      <c r="C35" s="88">
        <f t="shared" ref="C35:C55" si="0">F$15/2*B35^3*PI()/4*F$28^2*F$18</f>
        <v>4.024683369429237</v>
      </c>
      <c r="D35" s="88">
        <f t="shared" ref="D35:D52" si="1">C35*F$19*F$21</f>
        <v>3.2841416294542571</v>
      </c>
      <c r="E35" s="141">
        <f>D35-E$30</f>
        <v>-16.715858370545742</v>
      </c>
      <c r="F35" s="88">
        <f t="shared" ref="F35:F55" si="2">C35*F$22</f>
        <v>2.9557274665088316</v>
      </c>
      <c r="G35" s="135">
        <f t="shared" ref="G35:G55" si="3">C35/(2*PI()*H35)</f>
        <v>0.26831753969265904</v>
      </c>
      <c r="H35" s="92">
        <f>F$17*B35/PI()/F$28</f>
        <v>2.3872768562134095</v>
      </c>
      <c r="I35" s="93">
        <f>H35*60</f>
        <v>143.23661137280456</v>
      </c>
      <c r="J35" s="97"/>
      <c r="Y35" s="6" t="s">
        <v>33</v>
      </c>
    </row>
    <row r="36" spans="1:25" ht="12.75" customHeight="1" x14ac:dyDescent="0.25">
      <c r="A36" s="13"/>
      <c r="B36" s="39">
        <v>3</v>
      </c>
      <c r="C36" s="89">
        <f t="shared" si="0"/>
        <v>13.583306371823671</v>
      </c>
      <c r="D36" s="89">
        <f t="shared" si="1"/>
        <v>11.083977999408114</v>
      </c>
      <c r="E36" s="142">
        <f t="shared" ref="E36:E55" si="4">D36-E$30</f>
        <v>-8.9160220005918855</v>
      </c>
      <c r="F36" s="28">
        <f t="shared" si="2"/>
        <v>9.9755801994673039</v>
      </c>
      <c r="G36" s="136">
        <f t="shared" si="3"/>
        <v>0.60371446430848263</v>
      </c>
      <c r="H36" s="84">
        <f t="shared" ref="H36:H55" si="5">F$17*B36/PI()/F$28</f>
        <v>3.5809152843201142</v>
      </c>
      <c r="I36" s="14">
        <f t="shared" ref="I36:I55" si="6">H36*60</f>
        <v>214.85491705920685</v>
      </c>
      <c r="J36" s="97">
        <f t="shared" ref="J36:J47" si="7">$F$15/2*B36^3*$F$27*$F$16*$F$23*8765/1000</f>
        <v>157.38472880699567</v>
      </c>
    </row>
    <row r="37" spans="1:25" ht="12.75" hidden="1" customHeight="1" x14ac:dyDescent="0.25">
      <c r="A37" s="13"/>
      <c r="B37" s="39">
        <v>4</v>
      </c>
      <c r="C37" s="89">
        <f t="shared" si="0"/>
        <v>32.197466955433896</v>
      </c>
      <c r="D37" s="89">
        <f t="shared" si="1"/>
        <v>26.273133035634057</v>
      </c>
      <c r="E37" s="142">
        <f t="shared" si="4"/>
        <v>6.2731330356340571</v>
      </c>
      <c r="F37" s="28">
        <f t="shared" si="2"/>
        <v>23.645819732070652</v>
      </c>
      <c r="G37" s="136">
        <f t="shared" si="3"/>
        <v>1.0732701587706361</v>
      </c>
      <c r="H37" s="84">
        <f t="shared" si="5"/>
        <v>4.7745537124268189</v>
      </c>
      <c r="I37" s="14">
        <f>H37*60</f>
        <v>286.47322274560912</v>
      </c>
      <c r="J37" s="97">
        <f t="shared" si="7"/>
        <v>373.06009791287858</v>
      </c>
    </row>
    <row r="38" spans="1:25" ht="12.75" customHeight="1" x14ac:dyDescent="0.25">
      <c r="A38" s="13"/>
      <c r="B38" s="39">
        <v>3.5</v>
      </c>
      <c r="C38" s="89">
        <f t="shared" si="0"/>
        <v>21.569787433034811</v>
      </c>
      <c r="D38" s="89">
        <f t="shared" si="1"/>
        <v>17.600946545356404</v>
      </c>
      <c r="E38" s="142">
        <f t="shared" si="4"/>
        <v>-2.399053454643596</v>
      </c>
      <c r="F38" s="28">
        <f t="shared" si="2"/>
        <v>15.840851890820764</v>
      </c>
      <c r="G38" s="136">
        <f t="shared" si="3"/>
        <v>0.82172246530876814</v>
      </c>
      <c r="H38" s="84">
        <f t="shared" si="5"/>
        <v>4.177734498373467</v>
      </c>
      <c r="I38" s="14">
        <f>H38*60</f>
        <v>250.66406990240802</v>
      </c>
      <c r="J38" s="97">
        <f t="shared" si="7"/>
        <v>249.92112028147923</v>
      </c>
    </row>
    <row r="39" spans="1:25" ht="12.75" customHeight="1" x14ac:dyDescent="0.25">
      <c r="A39" s="13"/>
      <c r="B39" s="39">
        <v>4</v>
      </c>
      <c r="C39" s="89">
        <f t="shared" si="0"/>
        <v>32.197466955433896</v>
      </c>
      <c r="D39" s="89">
        <f t="shared" si="1"/>
        <v>26.273133035634057</v>
      </c>
      <c r="E39" s="139">
        <f t="shared" si="4"/>
        <v>6.2731330356340571</v>
      </c>
      <c r="F39" s="28">
        <f t="shared" si="2"/>
        <v>23.645819732070652</v>
      </c>
      <c r="G39" s="136">
        <f t="shared" si="3"/>
        <v>1.0732701587706361</v>
      </c>
      <c r="H39" s="84">
        <f t="shared" si="5"/>
        <v>4.7745537124268189</v>
      </c>
      <c r="I39" s="14">
        <f>H39*60</f>
        <v>286.47322274560912</v>
      </c>
      <c r="J39" s="97">
        <f t="shared" si="7"/>
        <v>373.06009791287858</v>
      </c>
    </row>
    <row r="40" spans="1:25" ht="12.75" customHeight="1" x14ac:dyDescent="0.25">
      <c r="A40" s="13"/>
      <c r="B40" s="39">
        <v>4.5</v>
      </c>
      <c r="C40" s="89">
        <f t="shared" si="0"/>
        <v>45.843659004904893</v>
      </c>
      <c r="D40" s="89">
        <f t="shared" si="1"/>
        <v>37.408425748002387</v>
      </c>
      <c r="E40" s="139">
        <f t="shared" si="4"/>
        <v>17.408425748002387</v>
      </c>
      <c r="F40" s="28">
        <f t="shared" si="2"/>
        <v>33.667583173202154</v>
      </c>
      <c r="G40" s="136">
        <f t="shared" si="3"/>
        <v>1.3583575446940863</v>
      </c>
      <c r="H40" s="84">
        <f t="shared" si="5"/>
        <v>5.3713729264801708</v>
      </c>
      <c r="I40" s="14">
        <f>H40*60</f>
        <v>322.28237558881023</v>
      </c>
      <c r="J40" s="97">
        <f t="shared" si="7"/>
        <v>531.17345972361045</v>
      </c>
    </row>
    <row r="41" spans="1:25" s="2" customFormat="1" x14ac:dyDescent="0.25">
      <c r="A41" s="13"/>
      <c r="B41" s="39">
        <v>5</v>
      </c>
      <c r="C41" s="89">
        <f t="shared" si="0"/>
        <v>62.885677647331818</v>
      </c>
      <c r="D41" s="89">
        <f t="shared" si="1"/>
        <v>51.314712960222757</v>
      </c>
      <c r="E41" s="139">
        <f t="shared" si="4"/>
        <v>31.314712960222757</v>
      </c>
      <c r="F41" s="28">
        <f t="shared" si="2"/>
        <v>46.18324166420048</v>
      </c>
      <c r="G41" s="136">
        <f t="shared" si="3"/>
        <v>1.6769846230791188</v>
      </c>
      <c r="H41" s="84">
        <f t="shared" si="5"/>
        <v>5.9681921405335236</v>
      </c>
      <c r="I41" s="14">
        <f t="shared" si="6"/>
        <v>358.09152843201144</v>
      </c>
      <c r="J41" s="97">
        <f t="shared" si="7"/>
        <v>728.63300373609104</v>
      </c>
    </row>
    <row r="42" spans="1:25" s="2" customFormat="1" x14ac:dyDescent="0.25">
      <c r="A42" s="13"/>
      <c r="B42" s="39">
        <v>5.5</v>
      </c>
      <c r="C42" s="89">
        <f t="shared" si="0"/>
        <v>83.700836948598649</v>
      </c>
      <c r="D42" s="89">
        <f t="shared" si="1"/>
        <v>68.299882950056485</v>
      </c>
      <c r="E42" s="139">
        <f t="shared" si="4"/>
        <v>48.299882950056485</v>
      </c>
      <c r="F42" s="28">
        <f t="shared" si="2"/>
        <v>61.469894655050844</v>
      </c>
      <c r="G42" s="136">
        <f t="shared" si="3"/>
        <v>2.0291513939257335</v>
      </c>
      <c r="H42" s="84">
        <f t="shared" si="5"/>
        <v>6.5650113545868765</v>
      </c>
      <c r="I42" s="14">
        <f t="shared" si="6"/>
        <v>393.90068127521261</v>
      </c>
      <c r="J42" s="97">
        <f t="shared" si="7"/>
        <v>969.81052797273708</v>
      </c>
    </row>
    <row r="43" spans="1:25" s="2" customFormat="1" x14ac:dyDescent="0.25">
      <c r="A43" s="13"/>
      <c r="B43" s="39">
        <v>6</v>
      </c>
      <c r="C43" s="89">
        <f t="shared" si="0"/>
        <v>108.66645097458937</v>
      </c>
      <c r="D43" s="89">
        <f t="shared" si="1"/>
        <v>88.671823995264916</v>
      </c>
      <c r="E43" s="139">
        <f t="shared" si="4"/>
        <v>68.671823995264916</v>
      </c>
      <c r="F43" s="28">
        <f t="shared" si="2"/>
        <v>79.804641595738431</v>
      </c>
      <c r="G43" s="136">
        <f t="shared" si="3"/>
        <v>2.4148578572339305</v>
      </c>
      <c r="H43" s="84">
        <f t="shared" si="5"/>
        <v>7.1618305686402284</v>
      </c>
      <c r="I43" s="14">
        <f t="shared" si="6"/>
        <v>429.70983411841371</v>
      </c>
      <c r="J43" s="97">
        <f t="shared" si="7"/>
        <v>1259.0778304559653</v>
      </c>
    </row>
    <row r="44" spans="1:25" s="2" customFormat="1" x14ac:dyDescent="0.25">
      <c r="A44" s="13"/>
      <c r="B44" s="39">
        <v>6.5</v>
      </c>
      <c r="C44" s="89">
        <f t="shared" si="0"/>
        <v>138.15983379118799</v>
      </c>
      <c r="D44" s="89">
        <f t="shared" si="1"/>
        <v>112.73842437360939</v>
      </c>
      <c r="E44" s="139">
        <f t="shared" si="4"/>
        <v>92.738424373609391</v>
      </c>
      <c r="F44" s="28">
        <f t="shared" si="2"/>
        <v>101.46458193624845</v>
      </c>
      <c r="G44" s="136">
        <f t="shared" si="3"/>
        <v>2.834104013003711</v>
      </c>
      <c r="H44" s="84">
        <f t="shared" si="5"/>
        <v>7.7586497826935803</v>
      </c>
      <c r="I44" s="14">
        <f t="shared" si="6"/>
        <v>465.51898696161481</v>
      </c>
      <c r="J44" s="97">
        <f t="shared" si="7"/>
        <v>1600.8067092081919</v>
      </c>
    </row>
    <row r="45" spans="1:25" s="2" customFormat="1" x14ac:dyDescent="0.25">
      <c r="A45" s="13"/>
      <c r="B45" s="39">
        <v>7</v>
      </c>
      <c r="C45" s="89">
        <f t="shared" si="0"/>
        <v>172.55829946427849</v>
      </c>
      <c r="D45" s="89">
        <f t="shared" si="1"/>
        <v>140.80757236285123</v>
      </c>
      <c r="E45" s="139">
        <f t="shared" si="4"/>
        <v>120.80757236285123</v>
      </c>
      <c r="F45" s="28">
        <f t="shared" si="2"/>
        <v>126.72681512656611</v>
      </c>
      <c r="G45" s="136">
        <f t="shared" si="3"/>
        <v>3.2868898612350725</v>
      </c>
      <c r="H45" s="84">
        <f t="shared" si="5"/>
        <v>8.355468996746934</v>
      </c>
      <c r="I45" s="14">
        <f t="shared" si="6"/>
        <v>501.32813980481603</v>
      </c>
      <c r="J45" s="97">
        <f t="shared" si="7"/>
        <v>1999.3689622518339</v>
      </c>
    </row>
    <row r="46" spans="1:25" s="2" customFormat="1" x14ac:dyDescent="0.25">
      <c r="A46" s="13"/>
      <c r="B46" s="39">
        <v>7.5</v>
      </c>
      <c r="C46" s="89">
        <f t="shared" si="0"/>
        <v>212.23916205974487</v>
      </c>
      <c r="D46" s="89">
        <f t="shared" si="1"/>
        <v>173.18715624075179</v>
      </c>
      <c r="E46" s="139">
        <f t="shared" si="4"/>
        <v>153.18715624075179</v>
      </c>
      <c r="F46" s="28">
        <f t="shared" si="2"/>
        <v>155.86844061667662</v>
      </c>
      <c r="G46" s="136">
        <f t="shared" si="3"/>
        <v>3.7732154019280175</v>
      </c>
      <c r="H46" s="84">
        <f t="shared" si="5"/>
        <v>8.952288210800285</v>
      </c>
      <c r="I46" s="14">
        <f t="shared" si="6"/>
        <v>537.13729264801714</v>
      </c>
      <c r="J46" s="97">
        <f t="shared" si="7"/>
        <v>2459.1363876093073</v>
      </c>
    </row>
    <row r="47" spans="1:25" ht="13.8" thickBot="1" x14ac:dyDescent="0.3">
      <c r="A47" s="13"/>
      <c r="B47" s="39">
        <v>8</v>
      </c>
      <c r="C47" s="89">
        <f t="shared" si="0"/>
        <v>257.57973564347117</v>
      </c>
      <c r="D47" s="89">
        <f t="shared" si="1"/>
        <v>210.18506428507246</v>
      </c>
      <c r="E47" s="139">
        <f t="shared" si="4"/>
        <v>190.18506428507246</v>
      </c>
      <c r="F47" s="28">
        <f t="shared" si="2"/>
        <v>189.16655785656522</v>
      </c>
      <c r="G47" s="136">
        <f t="shared" si="3"/>
        <v>4.2930806350825446</v>
      </c>
      <c r="H47" s="84">
        <f t="shared" si="5"/>
        <v>9.5491074248536378</v>
      </c>
      <c r="I47" s="14">
        <f t="shared" si="6"/>
        <v>572.94644549121824</v>
      </c>
      <c r="J47" s="98">
        <f t="shared" si="7"/>
        <v>2984.4807833030286</v>
      </c>
    </row>
    <row r="48" spans="1:25" x14ac:dyDescent="0.25">
      <c r="A48" s="13"/>
      <c r="B48" s="39">
        <v>9</v>
      </c>
      <c r="C48" s="89">
        <f t="shared" si="0"/>
        <v>366.74927203923914</v>
      </c>
      <c r="D48" s="89">
        <f t="shared" si="1"/>
        <v>299.26740598401909</v>
      </c>
      <c r="E48" s="139">
        <f t="shared" si="4"/>
        <v>279.26740598401909</v>
      </c>
      <c r="F48" s="28">
        <f t="shared" si="2"/>
        <v>269.34066538561723</v>
      </c>
      <c r="G48" s="136">
        <f t="shared" si="3"/>
        <v>5.4334301787763453</v>
      </c>
      <c r="H48" s="84">
        <f t="shared" si="5"/>
        <v>10.742745852960342</v>
      </c>
      <c r="I48" s="14">
        <f t="shared" si="6"/>
        <v>644.56475117762045</v>
      </c>
      <c r="J48" s="94"/>
    </row>
    <row r="49" spans="1:31" x14ac:dyDescent="0.25">
      <c r="A49" s="13"/>
      <c r="B49" s="39">
        <v>10</v>
      </c>
      <c r="C49" s="89">
        <f t="shared" si="0"/>
        <v>503.08542117865454</v>
      </c>
      <c r="D49" s="89">
        <f t="shared" si="1"/>
        <v>410.51770368178205</v>
      </c>
      <c r="E49" s="139">
        <f t="shared" si="4"/>
        <v>390.51770368178205</v>
      </c>
      <c r="F49" s="28">
        <f t="shared" si="2"/>
        <v>369.46593331360384</v>
      </c>
      <c r="G49" s="136">
        <f t="shared" si="3"/>
        <v>6.7079384923164751</v>
      </c>
      <c r="H49" s="84">
        <f t="shared" si="5"/>
        <v>11.936384281067047</v>
      </c>
      <c r="I49" s="14">
        <f t="shared" si="6"/>
        <v>716.18305686402289</v>
      </c>
      <c r="J49" s="94"/>
    </row>
    <row r="50" spans="1:31" x14ac:dyDescent="0.25">
      <c r="A50" s="13"/>
      <c r="B50" s="39">
        <v>11</v>
      </c>
      <c r="C50" s="89">
        <f t="shared" si="0"/>
        <v>669.60669558878919</v>
      </c>
      <c r="D50" s="89">
        <f t="shared" si="1"/>
        <v>546.39906360045188</v>
      </c>
      <c r="E50" s="139">
        <f t="shared" si="4"/>
        <v>526.39906360045188</v>
      </c>
      <c r="F50" s="28">
        <f t="shared" si="2"/>
        <v>491.75915724040675</v>
      </c>
      <c r="G50" s="136">
        <f t="shared" si="3"/>
        <v>8.1166055757029341</v>
      </c>
      <c r="H50" s="84">
        <f t="shared" si="5"/>
        <v>13.130022709173753</v>
      </c>
      <c r="I50" s="14">
        <f t="shared" si="6"/>
        <v>787.80136255042521</v>
      </c>
      <c r="J50" s="94"/>
    </row>
    <row r="51" spans="1:31" x14ac:dyDescent="0.25">
      <c r="A51" s="13"/>
      <c r="B51" s="39">
        <v>11.5</v>
      </c>
      <c r="C51" s="89">
        <f t="shared" si="0"/>
        <v>765.13003993508619</v>
      </c>
      <c r="D51" s="89">
        <f t="shared" si="1"/>
        <v>624.34611258703035</v>
      </c>
      <c r="E51" s="139">
        <f t="shared" si="4"/>
        <v>604.34611258703035</v>
      </c>
      <c r="F51" s="28">
        <f t="shared" si="2"/>
        <v>561.91150132832729</v>
      </c>
      <c r="G51" s="136">
        <f t="shared" si="3"/>
        <v>8.8712486560885377</v>
      </c>
      <c r="H51" s="84">
        <f t="shared" si="5"/>
        <v>13.726841923227104</v>
      </c>
      <c r="I51" s="14">
        <f t="shared" si="6"/>
        <v>823.6105153936262</v>
      </c>
      <c r="J51" s="94"/>
    </row>
    <row r="52" spans="1:31" ht="13.8" x14ac:dyDescent="0.25">
      <c r="A52" s="13"/>
      <c r="B52" s="90">
        <v>12</v>
      </c>
      <c r="C52" s="89">
        <f t="shared" si="0"/>
        <v>869.33160779671493</v>
      </c>
      <c r="D52" s="89">
        <f t="shared" si="1"/>
        <v>709.37459196211933</v>
      </c>
      <c r="E52" s="139">
        <f t="shared" si="4"/>
        <v>689.37459196211933</v>
      </c>
      <c r="F52" s="89">
        <f t="shared" si="2"/>
        <v>638.43713276590745</v>
      </c>
      <c r="G52" s="136">
        <f t="shared" si="3"/>
        <v>9.6594314289357222</v>
      </c>
      <c r="H52" s="85">
        <f t="shared" si="5"/>
        <v>14.323661137280457</v>
      </c>
      <c r="I52" s="48">
        <f t="shared" si="6"/>
        <v>859.41966823682742</v>
      </c>
      <c r="J52" s="94"/>
      <c r="Y52" s="34" t="s">
        <v>36</v>
      </c>
      <c r="Z52" s="69" t="s">
        <v>30</v>
      </c>
      <c r="AA52" s="1"/>
      <c r="AB52" s="3"/>
      <c r="AC52" s="3"/>
      <c r="AD52" s="3"/>
      <c r="AE52" s="3"/>
    </row>
    <row r="53" spans="1:31" x14ac:dyDescent="0.25">
      <c r="A53" s="13"/>
      <c r="B53" s="73">
        <v>13</v>
      </c>
      <c r="C53" s="72">
        <f t="shared" si="0"/>
        <v>1105.2786703295039</v>
      </c>
      <c r="D53" s="89">
        <f t="shared" ref="D53:D55" si="8">C53*F$19*F$21</f>
        <v>901.90739498887513</v>
      </c>
      <c r="E53" s="139">
        <f t="shared" si="4"/>
        <v>881.90739498887513</v>
      </c>
      <c r="F53" s="72">
        <f t="shared" si="2"/>
        <v>811.7166554899876</v>
      </c>
      <c r="G53" s="137">
        <f t="shared" si="3"/>
        <v>11.336416052014844</v>
      </c>
      <c r="H53" s="80">
        <f t="shared" si="5"/>
        <v>15.517299565387161</v>
      </c>
      <c r="I53" s="81">
        <f t="shared" si="6"/>
        <v>931.03797392322963</v>
      </c>
      <c r="Y53" s="1"/>
      <c r="Z53" s="1"/>
      <c r="AA53" s="1"/>
      <c r="AB53" s="3"/>
      <c r="AC53" s="3"/>
      <c r="AD53" s="3"/>
      <c r="AE53" s="3"/>
    </row>
    <row r="54" spans="1:31" x14ac:dyDescent="0.25">
      <c r="A54" s="13"/>
      <c r="B54" s="73">
        <v>14</v>
      </c>
      <c r="C54" s="72">
        <f t="shared" si="0"/>
        <v>1380.4663957142279</v>
      </c>
      <c r="D54" s="89">
        <f t="shared" si="8"/>
        <v>1126.4605789028099</v>
      </c>
      <c r="E54" s="139">
        <f t="shared" si="4"/>
        <v>1106.4605789028099</v>
      </c>
      <c r="F54" s="72">
        <f t="shared" si="2"/>
        <v>1013.8145210125289</v>
      </c>
      <c r="G54" s="137">
        <f t="shared" si="3"/>
        <v>13.14755944494029</v>
      </c>
      <c r="H54" s="80">
        <f t="shared" si="5"/>
        <v>16.710937993493868</v>
      </c>
      <c r="I54" s="81">
        <f t="shared" si="6"/>
        <v>1002.6562796096321</v>
      </c>
      <c r="Y54" s="4" t="s">
        <v>37</v>
      </c>
      <c r="Z54" s="35" t="s">
        <v>38</v>
      </c>
      <c r="AA54" s="3"/>
      <c r="AB54" s="3"/>
      <c r="AC54" s="3"/>
      <c r="AD54" s="3"/>
      <c r="AE54" s="3"/>
    </row>
    <row r="55" spans="1:31" ht="13.8" thickBot="1" x14ac:dyDescent="0.3">
      <c r="A55" s="13"/>
      <c r="B55" s="49">
        <v>15</v>
      </c>
      <c r="C55" s="40">
        <f t="shared" si="0"/>
        <v>1697.913296477959</v>
      </c>
      <c r="D55" s="138">
        <f t="shared" si="8"/>
        <v>1385.4972499260143</v>
      </c>
      <c r="E55" s="140">
        <f t="shared" si="4"/>
        <v>1365.4972499260143</v>
      </c>
      <c r="F55" s="40">
        <f t="shared" si="2"/>
        <v>1246.947524933413</v>
      </c>
      <c r="G55" s="104">
        <f t="shared" si="3"/>
        <v>15.09286160771207</v>
      </c>
      <c r="H55" s="82">
        <f t="shared" si="5"/>
        <v>17.90457642160057</v>
      </c>
      <c r="I55" s="83">
        <f t="shared" si="6"/>
        <v>1074.2745852960343</v>
      </c>
    </row>
  </sheetData>
  <mergeCells count="6">
    <mergeCell ref="D32:E32"/>
    <mergeCell ref="A3:C3"/>
    <mergeCell ref="A4:C4"/>
    <mergeCell ref="C31:F31"/>
    <mergeCell ref="G3:I3"/>
    <mergeCell ref="G21:I21"/>
  </mergeCells>
  <phoneticPr fontId="2" type="noConversion"/>
  <hyperlinks>
    <hyperlink ref="Z54" r:id="rId1" location="real32806 "/>
    <hyperlink ref="I9" r:id="rId2"/>
    <hyperlink ref="G13" r:id="rId3"/>
  </hyperlinks>
  <printOptions gridLines="1"/>
  <pageMargins left="0.78740157499999996" right="0.78740157499999996" top="0.984251969" bottom="0.984251969" header="0.4921259845" footer="0.4921259845"/>
  <pageSetup paperSize="9" orientation="portrait" r:id="rId4"/>
  <headerFooter alignWithMargins="0">
    <oddHeader>&amp;C&amp;"Arial,Fett"&amp;A</oddHeader>
    <oddFooter>&amp;L&amp;F&amp;C&amp;P/&amp;N&amp;R&amp;D</oddFooter>
  </headerFooter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Ø-Bestimmung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T400;Andreas Georgi</dc:creator>
  <dc:description>Blattspitzenmodifizierung</dc:description>
  <cp:lastModifiedBy>Andreas Georgi</cp:lastModifiedBy>
  <cp:lastPrinted>2023-02-14T13:49:17Z</cp:lastPrinted>
  <dcterms:created xsi:type="dcterms:W3CDTF">2011-12-13T16:36:05Z</dcterms:created>
  <dcterms:modified xsi:type="dcterms:W3CDTF">2024-11-03T17:27:47Z</dcterms:modified>
</cp:coreProperties>
</file>