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252" windowWidth="16608" windowHeight="9432" activeTab="0"/>
  </bookViews>
  <sheets>
    <sheet name="H_Rotor" sheetId="1" r:id="rId1"/>
    <sheet name="ScheibGen" sheetId="2" r:id="rId2"/>
    <sheet name="Sternschalt" sheetId="3" r:id="rId3"/>
    <sheet name="Dreieckschalt" sheetId="4" r:id="rId4"/>
    <sheet name="XXX (2)" sheetId="5" r:id="rId5"/>
    <sheet name="XXX (3)" sheetId="6" r:id="rId6"/>
    <sheet name="XXX (4)" sheetId="7" r:id="rId7"/>
  </sheets>
  <definedNames/>
  <calcPr fullCalcOnLoad="1"/>
</workbook>
</file>

<file path=xl/sharedStrings.xml><?xml version="1.0" encoding="utf-8"?>
<sst xmlns="http://schemas.openxmlformats.org/spreadsheetml/2006/main" count="248" uniqueCount="165">
  <si>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</si>
  <si>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</si>
  <si>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</si>
  <si>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</si>
  <si>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</si>
  <si>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</si>
  <si>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</si>
  <si>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</si>
  <si>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</si>
  <si>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</si>
  <si>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</si>
  <si>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</si>
  <si>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</si>
  <si>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</si>
  <si>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</si>
  <si>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</si>
  <si>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</si>
  <si>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</si>
  <si>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</si>
  <si>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</si>
  <si>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</si>
  <si>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</si>
  <si>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</si>
  <si>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</si>
  <si>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</si>
  <si>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</si>
  <si>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</si>
  <si>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</si>
  <si>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</si>
  <si>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</si>
  <si>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</si>
  <si>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</si>
  <si>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</si>
  <si>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</si>
  <si>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</si>
  <si>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</si>
  <si>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</si>
  <si>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</si>
  <si>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</si>
  <si>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</si>
  <si>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</si>
  <si>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</si>
  <si>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</si>
  <si>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</si>
  <si>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</si>
  <si>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</si>
  <si>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</si>
  <si>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</si>
  <si>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</si>
  <si>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</si>
  <si>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</si>
  <si>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</si>
  <si>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</si>
  <si>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</si>
  <si>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</si>
  <si>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</si>
  <si>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</si>
  <si>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</si>
  <si>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</si>
  <si>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</si>
  <si>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</si>
  <si>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</si>
  <si>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</si>
  <si>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</si>
  <si>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</si>
  <si>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</si>
  <si>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</si>
  <si>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</si>
  <si>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</si>
  <si>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</si>
  <si>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</si>
  <si>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</si>
  <si>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</si>
  <si>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</si>
  <si>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</si>
  <si>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</si>
  <si>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</si>
  <si>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</si>
  <si>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</si>
  <si>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</si>
  <si>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</si>
  <si>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</si>
  <si>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</si>
  <si>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</si>
  <si>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</si>
  <si>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</si>
  <si>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</si>
  <si>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</si>
  <si>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</si>
  <si>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</si>
  <si>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</si>
  <si>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</si>
  <si>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</si>
  <si>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</si>
  <si>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</si>
  <si>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</si>
  <si>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</si>
  <si>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</si>
  <si>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</si>
  <si>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</si>
  <si>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</si>
  <si>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</si>
  <si>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</si>
  <si>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</si>
  <si>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</si>
  <si>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</si>
  <si>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</si>
  <si>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</si>
  <si>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</si>
  <si>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</si>
  <si>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</si>
  <si>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</si>
  <si>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</si>
  <si>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</si>
  <si>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</si>
  <si>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</si>
  <si>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</si>
  <si>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</si>
  <si>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</si>
  <si>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</si>
  <si>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</si>
  <si>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</si>
  <si>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</si>
  <si>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</si>
  <si>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</si>
  <si>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</si>
  <si>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</si>
  <si>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</si>
  <si>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</si>
  <si>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Berechnung Darrieus-Rotor, 3 Flügler</t>
  </si>
  <si>
    <t>Gewicht Blatt:</t>
  </si>
  <si>
    <t>DM-Rotor:</t>
  </si>
  <si>
    <t>Windspeed:</t>
  </si>
  <si>
    <t>U/min Rot.:</t>
  </si>
  <si>
    <t>U/min Last:</t>
  </si>
  <si>
    <t>P/mech.:</t>
  </si>
  <si>
    <t>Höhe-Rotor:</t>
  </si>
  <si>
    <t>Fläche-Rotor:</t>
  </si>
  <si>
    <t>m2</t>
  </si>
  <si>
    <t>max. 10%:</t>
  </si>
  <si>
    <t>vom RotorDM</t>
  </si>
  <si>
    <t>Sehnenlänge:</t>
  </si>
  <si>
    <t>max. 20%:</t>
  </si>
  <si>
    <t>v. d. Sehnenlänge</t>
  </si>
  <si>
    <t>Profilhöhe:</t>
  </si>
  <si>
    <t>SLZ.:</t>
  </si>
  <si>
    <t>Wirk.grd.Rotor:</t>
  </si>
  <si>
    <t>Ferrit Magnete:</t>
  </si>
  <si>
    <t>Länge:</t>
  </si>
  <si>
    <t>Breite:</t>
  </si>
  <si>
    <t>Höhe:</t>
  </si>
  <si>
    <t>Spulen:</t>
  </si>
  <si>
    <t>Pole:</t>
  </si>
  <si>
    <t>€ / Ges.:</t>
  </si>
  <si>
    <t>€ / Stk.:</t>
  </si>
  <si>
    <t>Quelle:</t>
  </si>
  <si>
    <t>Y30:</t>
  </si>
  <si>
    <t>Y35:</t>
  </si>
  <si>
    <t>Wert.:</t>
  </si>
  <si>
    <t>http://www.magnet-shop.net/Ferrit-Magnete:::27.html</t>
  </si>
  <si>
    <t>http://www.magsy.cz/de/product/12999.ferritmagnet-40x25x10-mm/</t>
  </si>
  <si>
    <t>http://www.magsy.cz/de/product/13000.ferritmagnet-50x50x15-mm/</t>
  </si>
  <si>
    <t>http://www.magsy.cz/de/page/14034.ferrit-magneten-prismen/</t>
  </si>
  <si>
    <t>Faktor:</t>
  </si>
  <si>
    <t>http://www.magnet-magnete.eu/ferrit-magnete-quader-g1-242.html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</si>
</sst>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€&quot;\ #,##0.00"/>
  </numFmts>
  <fonts count="19">
    <font>
      <sz val="10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9"/>
      <name val="Palatino Linotype"/>
      <family val="1"/>
    </font>
    <font>
      <b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sz val="8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>
      <alignment/>
    </xf>
    <xf numFmtId="9" fontId="7" fillId="2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4" borderId="2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9" fillId="7" borderId="6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0" xfId="0" applyFont="1" applyFill="1" applyAlignment="1">
      <alignment/>
    </xf>
    <xf numFmtId="0" fontId="5" fillId="6" borderId="10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5" fillId="6" borderId="0" xfId="0" applyFont="1" applyFill="1" applyAlignment="1">
      <alignment horizontal="right"/>
    </xf>
    <xf numFmtId="172" fontId="5" fillId="7" borderId="13" xfId="0" applyNumberFormat="1" applyFont="1" applyFill="1" applyBorder="1" applyAlignment="1">
      <alignment/>
    </xf>
    <xf numFmtId="0" fontId="9" fillId="5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9" fillId="5" borderId="16" xfId="0" applyFont="1" applyFill="1" applyBorder="1" applyAlignment="1">
      <alignment/>
    </xf>
    <xf numFmtId="2" fontId="5" fillId="7" borderId="13" xfId="0" applyNumberFormat="1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11" fillId="8" borderId="0" xfId="0" applyFont="1" applyFill="1" applyAlignment="1">
      <alignment/>
    </xf>
    <xf numFmtId="0" fontId="11" fillId="8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0" fontId="5" fillId="8" borderId="0" xfId="0" applyFont="1" applyFill="1" applyAlignment="1">
      <alignment/>
    </xf>
    <xf numFmtId="0" fontId="5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5" fillId="8" borderId="0" xfId="0" applyFont="1" applyFill="1" applyAlignment="1">
      <alignment horizontal="right"/>
    </xf>
    <xf numFmtId="0" fontId="5" fillId="7" borderId="12" xfId="0" applyFont="1" applyFill="1" applyBorder="1" applyAlignment="1">
      <alignment/>
    </xf>
    <xf numFmtId="0" fontId="9" fillId="8" borderId="8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2" fontId="5" fillId="7" borderId="16" xfId="0" applyNumberFormat="1" applyFont="1" applyFill="1" applyBorder="1" applyAlignment="1">
      <alignment/>
    </xf>
    <xf numFmtId="0" fontId="5" fillId="8" borderId="21" xfId="0" applyFont="1" applyFill="1" applyBorder="1" applyAlignment="1">
      <alignment/>
    </xf>
    <xf numFmtId="0" fontId="9" fillId="9" borderId="13" xfId="0" applyFont="1" applyFill="1" applyBorder="1" applyAlignment="1">
      <alignment/>
    </xf>
    <xf numFmtId="2" fontId="5" fillId="8" borderId="0" xfId="0" applyNumberFormat="1" applyFont="1" applyFill="1" applyAlignment="1">
      <alignment/>
    </xf>
    <xf numFmtId="0" fontId="5" fillId="8" borderId="22" xfId="0" applyFont="1" applyFill="1" applyBorder="1" applyAlignment="1">
      <alignment/>
    </xf>
    <xf numFmtId="2" fontId="5" fillId="7" borderId="12" xfId="0" applyNumberFormat="1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8" borderId="0" xfId="0" applyFont="1" applyFill="1" applyBorder="1" applyAlignment="1">
      <alignment horizontal="right"/>
    </xf>
    <xf numFmtId="0" fontId="5" fillId="8" borderId="18" xfId="0" applyFont="1" applyFill="1" applyBorder="1" applyAlignment="1">
      <alignment/>
    </xf>
    <xf numFmtId="0" fontId="5" fillId="8" borderId="18" xfId="0" applyFont="1" applyFill="1" applyBorder="1" applyAlignment="1">
      <alignment horizontal="right"/>
    </xf>
    <xf numFmtId="0" fontId="5" fillId="8" borderId="19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5" fillId="10" borderId="25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10" borderId="26" xfId="0" applyFont="1" applyFill="1" applyBorder="1" applyAlignment="1">
      <alignment/>
    </xf>
    <xf numFmtId="0" fontId="5" fillId="10" borderId="27" xfId="0" applyFont="1" applyFill="1" applyBorder="1" applyAlignment="1">
      <alignment/>
    </xf>
    <xf numFmtId="0" fontId="9" fillId="6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right"/>
    </xf>
    <xf numFmtId="0" fontId="5" fillId="7" borderId="13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0" fontId="5" fillId="10" borderId="30" xfId="0" applyFont="1" applyFill="1" applyBorder="1" applyAlignment="1">
      <alignment/>
    </xf>
    <xf numFmtId="0" fontId="5" fillId="8" borderId="31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1" fontId="5" fillId="8" borderId="0" xfId="0" applyNumberFormat="1" applyFont="1" applyFill="1" applyAlignment="1">
      <alignment/>
    </xf>
    <xf numFmtId="0" fontId="5" fillId="11" borderId="8" xfId="0" applyFont="1" applyFill="1" applyBorder="1" applyAlignment="1">
      <alignment/>
    </xf>
    <xf numFmtId="1" fontId="5" fillId="7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8" borderId="32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2" fontId="9" fillId="9" borderId="13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2" fontId="5" fillId="7" borderId="14" xfId="0" applyNumberFormat="1" applyFont="1" applyFill="1" applyBorder="1" applyAlignment="1">
      <alignment/>
    </xf>
    <xf numFmtId="2" fontId="5" fillId="8" borderId="0" xfId="0" applyNumberFormat="1" applyFont="1" applyFill="1" applyBorder="1" applyAlignment="1">
      <alignment/>
    </xf>
    <xf numFmtId="0" fontId="5" fillId="6" borderId="33" xfId="0" applyFont="1" applyFill="1" applyBorder="1" applyAlignment="1">
      <alignment/>
    </xf>
    <xf numFmtId="0" fontId="9" fillId="5" borderId="34" xfId="0" applyFont="1" applyFill="1" applyBorder="1" applyAlignment="1">
      <alignment/>
    </xf>
    <xf numFmtId="0" fontId="5" fillId="11" borderId="9" xfId="0" applyFont="1" applyFill="1" applyBorder="1" applyAlignment="1">
      <alignment/>
    </xf>
    <xf numFmtId="2" fontId="9" fillId="5" borderId="12" xfId="0" applyNumberFormat="1" applyFont="1" applyFill="1" applyBorder="1" applyAlignment="1">
      <alignment horizontal="left"/>
    </xf>
    <xf numFmtId="172" fontId="5" fillId="7" borderId="12" xfId="0" applyNumberFormat="1" applyFont="1" applyFill="1" applyBorder="1" applyAlignment="1">
      <alignment horizontal="right"/>
    </xf>
    <xf numFmtId="2" fontId="9" fillId="5" borderId="14" xfId="0" applyNumberFormat="1" applyFont="1" applyFill="1" applyBorder="1" applyAlignment="1">
      <alignment horizontal="left"/>
    </xf>
    <xf numFmtId="172" fontId="5" fillId="7" borderId="14" xfId="0" applyNumberFormat="1" applyFont="1" applyFill="1" applyBorder="1" applyAlignment="1">
      <alignment horizontal="right"/>
    </xf>
    <xf numFmtId="2" fontId="9" fillId="5" borderId="35" xfId="0" applyNumberFormat="1" applyFont="1" applyFill="1" applyBorder="1" applyAlignment="1">
      <alignment horizontal="left"/>
    </xf>
    <xf numFmtId="172" fontId="9" fillId="7" borderId="14" xfId="0" applyNumberFormat="1" applyFont="1" applyFill="1" applyBorder="1" applyAlignment="1">
      <alignment horizontal="right"/>
    </xf>
    <xf numFmtId="2" fontId="9" fillId="5" borderId="16" xfId="0" applyNumberFormat="1" applyFont="1" applyFill="1" applyBorder="1" applyAlignment="1">
      <alignment horizontal="left"/>
    </xf>
    <xf numFmtId="10" fontId="5" fillId="0" borderId="0" xfId="0" applyNumberFormat="1" applyFont="1" applyAlignment="1">
      <alignment/>
    </xf>
    <xf numFmtId="172" fontId="13" fillId="7" borderId="14" xfId="0" applyNumberFormat="1" applyFont="1" applyFill="1" applyBorder="1" applyAlignment="1">
      <alignment horizontal="right"/>
    </xf>
    <xf numFmtId="2" fontId="5" fillId="8" borderId="10" xfId="0" applyNumberFormat="1" applyFont="1" applyFill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2" fontId="5" fillId="8" borderId="10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10" fontId="5" fillId="0" borderId="0" xfId="0" applyNumberFormat="1" applyFont="1" applyFill="1" applyAlignment="1">
      <alignment/>
    </xf>
    <xf numFmtId="172" fontId="5" fillId="7" borderId="16" xfId="0" applyNumberFormat="1" applyFont="1" applyFill="1" applyBorder="1" applyAlignment="1">
      <alignment horizontal="right"/>
    </xf>
    <xf numFmtId="2" fontId="5" fillId="8" borderId="0" xfId="0" applyNumberFormat="1" applyFont="1" applyFill="1" applyBorder="1" applyAlignment="1">
      <alignment horizontal="left"/>
    </xf>
    <xf numFmtId="172" fontId="5" fillId="8" borderId="18" xfId="0" applyNumberFormat="1" applyFont="1" applyFill="1" applyBorder="1" applyAlignment="1">
      <alignment horizontal="right"/>
    </xf>
    <xf numFmtId="0" fontId="1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4" borderId="3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0" fontId="5" fillId="8" borderId="15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0" fontId="9" fillId="6" borderId="22" xfId="0" applyFont="1" applyFill="1" applyBorder="1" applyAlignment="1">
      <alignment horizontal="right"/>
    </xf>
    <xf numFmtId="0" fontId="5" fillId="8" borderId="21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22" xfId="0" applyFont="1" applyFill="1" applyBorder="1" applyAlignment="1">
      <alignment horizontal="right"/>
    </xf>
    <xf numFmtId="0" fontId="5" fillId="6" borderId="22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right"/>
    </xf>
    <xf numFmtId="0" fontId="5" fillId="8" borderId="36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right"/>
    </xf>
    <xf numFmtId="0" fontId="5" fillId="8" borderId="9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12" borderId="12" xfId="0" applyFont="1" applyFill="1" applyBorder="1" applyAlignment="1">
      <alignment horizontal="center"/>
    </xf>
    <xf numFmtId="2" fontId="9" fillId="12" borderId="16" xfId="0" applyNumberFormat="1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12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Sternschalt!$H$7:$H$33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Sternschalt!$J$7:$J$33</c:f>
              <c:numCache>
                <c:ptCount val="27"/>
                <c:pt idx="0">
                  <c:v>4.800000000000001</c:v>
                </c:pt>
                <c:pt idx="1">
                  <c:v>9.600000000000001</c:v>
                </c:pt>
                <c:pt idx="2">
                  <c:v>19.200000000000003</c:v>
                </c:pt>
                <c:pt idx="3">
                  <c:v>33.599999999999994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129.60000000000002</c:v>
                </c:pt>
                <c:pt idx="8">
                  <c:v>168</c:v>
                </c:pt>
                <c:pt idx="9">
                  <c:v>211.20000000000002</c:v>
                </c:pt>
                <c:pt idx="10">
                  <c:v>264</c:v>
                </c:pt>
                <c:pt idx="11">
                  <c:v>321.6</c:v>
                </c:pt>
                <c:pt idx="12">
                  <c:v>384</c:v>
                </c:pt>
                <c:pt idx="13">
                  <c:v>456</c:v>
                </c:pt>
                <c:pt idx="14">
                  <c:v>532.8</c:v>
                </c:pt>
                <c:pt idx="15">
                  <c:v>619.2</c:v>
                </c:pt>
                <c:pt idx="16">
                  <c:v>710.4000000000001</c:v>
                </c:pt>
                <c:pt idx="17">
                  <c:v>811.1999999999999</c:v>
                </c:pt>
                <c:pt idx="18">
                  <c:v>912</c:v>
                </c:pt>
                <c:pt idx="19">
                  <c:v>1008</c:v>
                </c:pt>
                <c:pt idx="20">
                  <c:v>1128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Sternschalt!$H$7:$H$27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Sternschalt!$I$7:$I$27</c:f>
              <c:numCache>
                <c:ptCount val="21"/>
                <c:pt idx="0">
                  <c:v>6.54588600666</c:v>
                </c:pt>
                <c:pt idx="1">
                  <c:v>12.784933606757813</c:v>
                </c:pt>
                <c:pt idx="2">
                  <c:v>22.0923652724775</c:v>
                </c:pt>
                <c:pt idx="3">
                  <c:v>35.08185781694344</c:v>
                </c:pt>
                <c:pt idx="4">
                  <c:v>52.36708805328</c:v>
                </c:pt>
                <c:pt idx="5">
                  <c:v>74.56173279461156</c:v>
                </c:pt>
                <c:pt idx="6">
                  <c:v>102.2794688540625</c:v>
                </c:pt>
                <c:pt idx="7">
                  <c:v>136.13397304475717</c:v>
                </c:pt>
                <c:pt idx="8">
                  <c:v>176.73892217982</c:v>
                </c:pt>
                <c:pt idx="9">
                  <c:v>224.70799307237533</c:v>
                </c:pt>
                <c:pt idx="10">
                  <c:v>280.6548625355475</c:v>
                </c:pt>
                <c:pt idx="11">
                  <c:v>345.19320738246097</c:v>
                </c:pt>
                <c:pt idx="12">
                  <c:v>418.93670442624</c:v>
                </c:pt>
                <c:pt idx="13">
                  <c:v>502.49903048000914</c:v>
                </c:pt>
                <c:pt idx="14">
                  <c:v>596.4938623568925</c:v>
                </c:pt>
                <c:pt idx="15">
                  <c:v>701.5348768700147</c:v>
                </c:pt>
                <c:pt idx="16">
                  <c:v>818.2357508325</c:v>
                </c:pt>
                <c:pt idx="17">
                  <c:v>947.2101610574729</c:v>
                </c:pt>
                <c:pt idx="18">
                  <c:v>1089.0717843580574</c:v>
                </c:pt>
                <c:pt idx="19">
                  <c:v>1244.4342975473785</c:v>
                </c:pt>
                <c:pt idx="20">
                  <c:v>1413.91137743856</c:v>
                </c:pt>
              </c:numCache>
            </c:numRef>
          </c:yVal>
          <c:smooth val="1"/>
        </c:ser>
        <c:axId val="55788241"/>
        <c:axId val="32332122"/>
      </c:scatterChart>
      <c:val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0"/>
        <c:crossBetween val="midCat"/>
        <c:dispUnits/>
        <c:majorUnit val="1"/>
      </c:valAx>
      <c:valAx>
        <c:axId val="3233212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At val="0"/>
        <c:crossBetween val="midCat"/>
        <c:dispUnits/>
        <c:maj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Dreieckschalt!$H$8:$H$34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Dreieckschalt!$J$8:$J$34</c:f>
              <c:numCache>
                <c:ptCount val="27"/>
                <c:pt idx="0">
                  <c:v>4.800000000000001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57.599999999999994</c:v>
                </c:pt>
                <c:pt idx="5">
                  <c:v>81.6</c:v>
                </c:pt>
                <c:pt idx="6">
                  <c:v>115.19999999999999</c:v>
                </c:pt>
                <c:pt idx="7">
                  <c:v>153.60000000000002</c:v>
                </c:pt>
                <c:pt idx="8">
                  <c:v>196.79999999999998</c:v>
                </c:pt>
                <c:pt idx="9">
                  <c:v>249.60000000000002</c:v>
                </c:pt>
                <c:pt idx="10">
                  <c:v>312</c:v>
                </c:pt>
                <c:pt idx="11">
                  <c:v>379.20000000000005</c:v>
                </c:pt>
                <c:pt idx="12">
                  <c:v>456</c:v>
                </c:pt>
                <c:pt idx="13">
                  <c:v>542.4000000000001</c:v>
                </c:pt>
                <c:pt idx="14">
                  <c:v>638.4000000000001</c:v>
                </c:pt>
                <c:pt idx="15">
                  <c:v>744</c:v>
                </c:pt>
                <c:pt idx="16">
                  <c:v>859.1999999999999</c:v>
                </c:pt>
                <c:pt idx="17">
                  <c:v>960</c:v>
                </c:pt>
                <c:pt idx="18">
                  <c:v>1104</c:v>
                </c:pt>
                <c:pt idx="19">
                  <c:v>1248</c:v>
                </c:pt>
                <c:pt idx="20">
                  <c:v>1392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Dreieckschalt!$H$8:$H$28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Dreieckschalt!$I$8:$I$28</c:f>
              <c:numCache>
                <c:ptCount val="21"/>
                <c:pt idx="0">
                  <c:v>7.5767999999999995</c:v>
                </c:pt>
                <c:pt idx="1">
                  <c:v>14.798437499999999</c:v>
                </c:pt>
                <c:pt idx="2">
                  <c:v>25.571699999999996</c:v>
                </c:pt>
                <c:pt idx="3">
                  <c:v>40.6069125</c:v>
                </c:pt>
                <c:pt idx="4">
                  <c:v>60.614399999999996</c:v>
                </c:pt>
                <c:pt idx="5">
                  <c:v>86.3044875</c:v>
                </c:pt>
                <c:pt idx="6">
                  <c:v>118.38749999999999</c:v>
                </c:pt>
                <c:pt idx="7">
                  <c:v>157.5737625</c:v>
                </c:pt>
                <c:pt idx="8">
                  <c:v>204.57359999999997</c:v>
                </c:pt>
                <c:pt idx="9">
                  <c:v>260.0973375</c:v>
                </c:pt>
                <c:pt idx="10">
                  <c:v>324.8553</c:v>
                </c:pt>
                <c:pt idx="11">
                  <c:v>399.55781249999995</c:v>
                </c:pt>
                <c:pt idx="12">
                  <c:v>484.91519999999997</c:v>
                </c:pt>
                <c:pt idx="13">
                  <c:v>581.6377875</c:v>
                </c:pt>
                <c:pt idx="14">
                  <c:v>690.4359</c:v>
                </c:pt>
                <c:pt idx="15">
                  <c:v>812.0198625</c:v>
                </c:pt>
                <c:pt idx="16">
                  <c:v>947.0999999999999</c:v>
                </c:pt>
                <c:pt idx="17">
                  <c:v>1096.3866375</c:v>
                </c:pt>
                <c:pt idx="18">
                  <c:v>1260.5901</c:v>
                </c:pt>
                <c:pt idx="19">
                  <c:v>1440.4207125</c:v>
                </c:pt>
                <c:pt idx="20">
                  <c:v>1636.5887999999998</c:v>
                </c:pt>
              </c:numCache>
            </c:numRef>
          </c:yVal>
          <c:smooth val="1"/>
        </c:ser>
        <c:axId val="22553643"/>
        <c:axId val="1656196"/>
      </c:scatterChart>
      <c:val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At val="0"/>
        <c:crossBetween val="midCat"/>
        <c:dispUnits/>
        <c:majorUnit val="1"/>
      </c:valAx>
      <c:valAx>
        <c:axId val="165619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At val="0"/>
        <c:crossBetween val="midCat"/>
        <c:dispUnits/>
        <c:maj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123825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2734925"/>
        <a:ext cx="63341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123825</xdr:rowOff>
    </xdr:from>
    <xdr:to>
      <xdr:col>7</xdr:col>
      <xdr:colOff>9525</xdr:colOff>
      <xdr:row>154</xdr:row>
      <xdr:rowOff>161925</xdr:rowOff>
    </xdr:to>
    <xdr:graphicFrame>
      <xdr:nvGraphicFramePr>
        <xdr:cNvPr id="2" name="Chart 2"/>
        <xdr:cNvGraphicFramePr/>
      </xdr:nvGraphicFramePr>
      <xdr:xfrm>
        <a:off x="304800" y="16325850"/>
        <a:ext cx="6324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66675</xdr:rowOff>
    </xdr:from>
    <xdr:to>
      <xdr:col>17</xdr:col>
      <xdr:colOff>247650</xdr:colOff>
      <xdr:row>32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314325"/>
          <a:ext cx="40386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P334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4.57421875" style="3" customWidth="1"/>
    <col min="2" max="2" width="14.28125" style="3" bestFit="1" customWidth="1"/>
    <col min="3" max="3" width="7.140625" style="3" bestFit="1" customWidth="1"/>
    <col min="4" max="4" width="15.7109375" style="3" bestFit="1" customWidth="1"/>
    <col min="5" max="5" width="11.421875" style="3" customWidth="1"/>
    <col min="6" max="6" width="3.421875" style="3" customWidth="1"/>
    <col min="7" max="7" width="3.7109375" style="3" customWidth="1"/>
    <col min="8" max="8" width="11.00390625" style="5" bestFit="1" customWidth="1"/>
    <col min="9" max="9" width="10.7109375" style="3" bestFit="1" customWidth="1"/>
    <col min="10" max="10" width="10.8515625" style="3" bestFit="1" customWidth="1"/>
    <col min="11" max="11" width="8.7109375" style="3" customWidth="1"/>
    <col min="12" max="12" width="10.28125" style="3" bestFit="1" customWidth="1"/>
    <col min="13" max="13" width="19.00390625" style="3" bestFit="1" customWidth="1"/>
    <col min="14" max="14" width="11.140625" style="3" bestFit="1" customWidth="1"/>
    <col min="15" max="15" width="11.421875" style="4" customWidth="1"/>
    <col min="16" max="16384" width="11.421875" style="3" customWidth="1"/>
  </cols>
  <sheetData>
    <row r="2" spans="2:4" ht="17.25">
      <c r="B2" s="15" t="s">
        <v>129</v>
      </c>
      <c r="C2" s="15"/>
      <c r="D2" s="15"/>
    </row>
    <row r="3" ht="7.5" customHeight="1"/>
    <row r="4" ht="7.5" customHeight="1" thickBot="1"/>
    <row r="5" spans="2:16" ht="15" thickBot="1">
      <c r="B5" s="7" t="s">
        <v>130</v>
      </c>
      <c r="C5" s="10">
        <v>0</v>
      </c>
      <c r="D5" s="3" t="s">
        <v>88</v>
      </c>
      <c r="E5" s="4"/>
      <c r="I5" s="6"/>
      <c r="J5" s="11">
        <v>0.45</v>
      </c>
      <c r="O5" s="6"/>
      <c r="P5" s="6"/>
    </row>
    <row r="6" spans="2:15" ht="15" thickBot="1">
      <c r="B6" s="7" t="s">
        <v>131</v>
      </c>
      <c r="C6" s="10">
        <v>220</v>
      </c>
      <c r="D6" s="3" t="s">
        <v>37</v>
      </c>
      <c r="E6" s="4"/>
      <c r="H6" s="13" t="s">
        <v>132</v>
      </c>
      <c r="I6" s="14" t="s">
        <v>133</v>
      </c>
      <c r="J6" s="13" t="s">
        <v>134</v>
      </c>
      <c r="K6" s="13" t="s">
        <v>135</v>
      </c>
      <c r="O6" s="6"/>
    </row>
    <row r="7" spans="2:15" ht="15" thickBot="1">
      <c r="B7" s="7" t="s">
        <v>136</v>
      </c>
      <c r="C7" s="10">
        <v>200</v>
      </c>
      <c r="D7" s="3" t="s">
        <v>37</v>
      </c>
      <c r="E7" s="4"/>
      <c r="H7" s="9">
        <v>0.5</v>
      </c>
      <c r="I7" s="8">
        <f>SUM(60*C$16*H7)/((C$6/100)*3.1415)</f>
        <v>13.022152127674966</v>
      </c>
      <c r="J7" s="8">
        <f>SUM(I7*J$5)</f>
        <v>5.859968457453735</v>
      </c>
      <c r="K7" s="8">
        <f>SUM(C$8*1.23*(H7*H7*H7)*C$18)</f>
        <v>0.169125</v>
      </c>
      <c r="L7" s="8"/>
      <c r="M7" s="8"/>
      <c r="N7" s="8"/>
      <c r="O7" s="6"/>
    </row>
    <row r="8" spans="2:15" ht="15">
      <c r="B8" s="7" t="s">
        <v>137</v>
      </c>
      <c r="C8" s="4">
        <f>SUM(C6*C7)/10000</f>
        <v>4.4</v>
      </c>
      <c r="D8" s="3" t="s">
        <v>138</v>
      </c>
      <c r="E8" s="4"/>
      <c r="H8" s="9">
        <v>1</v>
      </c>
      <c r="I8" s="8">
        <f aca="true" t="shared" si="0" ref="I8:I36">SUM(60*C$16*H8)/((C$6/100)*3.1415)</f>
        <v>26.04430425534993</v>
      </c>
      <c r="J8" s="8">
        <f aca="true" t="shared" si="1" ref="J8:J36">SUM(I8*J$5)</f>
        <v>11.71993691490747</v>
      </c>
      <c r="K8" s="8">
        <f aca="true" t="shared" si="2" ref="K8:K36">SUM(C$8*1.23*(H8*H8*H8)*C$18)</f>
        <v>1.353</v>
      </c>
      <c r="L8" s="8"/>
      <c r="M8" s="8"/>
      <c r="N8" s="8"/>
      <c r="O8" s="6"/>
    </row>
    <row r="9" spans="2:15" ht="15" thickBot="1">
      <c r="B9" s="7"/>
      <c r="C9" s="4"/>
      <c r="E9" s="4"/>
      <c r="H9" s="9">
        <v>1.5</v>
      </c>
      <c r="I9" s="8">
        <f t="shared" si="0"/>
        <v>39.0664563830249</v>
      </c>
      <c r="J9" s="8">
        <f t="shared" si="1"/>
        <v>17.579905372361207</v>
      </c>
      <c r="K9" s="8">
        <f t="shared" si="2"/>
        <v>4.566375</v>
      </c>
      <c r="L9" s="8"/>
      <c r="M9" s="8"/>
      <c r="N9" s="8"/>
      <c r="O9" s="6"/>
    </row>
    <row r="10" spans="2:15" ht="15" thickBot="1">
      <c r="B10" s="7" t="s">
        <v>139</v>
      </c>
      <c r="C10" s="12">
        <v>0.1</v>
      </c>
      <c r="D10" s="3" t="s">
        <v>140</v>
      </c>
      <c r="E10" s="4"/>
      <c r="H10" s="9">
        <v>2</v>
      </c>
      <c r="I10" s="8">
        <f t="shared" si="0"/>
        <v>52.08860851069986</v>
      </c>
      <c r="J10" s="8">
        <f t="shared" si="1"/>
        <v>23.43987382981494</v>
      </c>
      <c r="K10" s="8">
        <f t="shared" si="2"/>
        <v>10.824</v>
      </c>
      <c r="L10" s="8"/>
      <c r="M10" s="8"/>
      <c r="N10" s="8"/>
      <c r="O10" s="6"/>
    </row>
    <row r="11" spans="2:15" ht="15">
      <c r="B11" s="7" t="s">
        <v>141</v>
      </c>
      <c r="C11" s="16">
        <f>SUM(C6*3.1415)/3*C10</f>
        <v>23.037666666666667</v>
      </c>
      <c r="D11" s="3" t="s">
        <v>37</v>
      </c>
      <c r="E11" s="4"/>
      <c r="H11" s="9">
        <v>2.5</v>
      </c>
      <c r="I11" s="8">
        <f t="shared" si="0"/>
        <v>65.11076063837483</v>
      </c>
      <c r="J11" s="8">
        <f t="shared" si="1"/>
        <v>29.299842287268675</v>
      </c>
      <c r="K11" s="8">
        <f>SUM(C$8*1.23*(H11*H11*H11)*C$18)</f>
        <v>21.140625</v>
      </c>
      <c r="L11" s="8"/>
      <c r="M11" s="8"/>
      <c r="N11" s="8"/>
      <c r="O11" s="6"/>
    </row>
    <row r="12" spans="2:15" ht="15" thickBot="1">
      <c r="B12" s="7"/>
      <c r="C12" s="4"/>
      <c r="E12" s="4"/>
      <c r="H12" s="9">
        <v>3</v>
      </c>
      <c r="I12" s="8">
        <f t="shared" si="0"/>
        <v>78.1329127660498</v>
      </c>
      <c r="J12" s="8">
        <f t="shared" si="1"/>
        <v>35.159810744722414</v>
      </c>
      <c r="K12" s="8">
        <f t="shared" si="2"/>
        <v>36.531</v>
      </c>
      <c r="L12" s="8"/>
      <c r="M12" s="8"/>
      <c r="N12" s="8"/>
      <c r="O12" s="6"/>
    </row>
    <row r="13" spans="2:15" ht="15" thickBot="1">
      <c r="B13" s="7" t="s">
        <v>142</v>
      </c>
      <c r="C13" s="12">
        <v>0.2</v>
      </c>
      <c r="D13" s="3" t="s">
        <v>143</v>
      </c>
      <c r="E13" s="4"/>
      <c r="H13" s="9">
        <v>3.5</v>
      </c>
      <c r="I13" s="8">
        <f t="shared" si="0"/>
        <v>91.15506489372476</v>
      </c>
      <c r="J13" s="8">
        <f t="shared" si="1"/>
        <v>41.01977920217614</v>
      </c>
      <c r="K13" s="8">
        <f t="shared" si="2"/>
        <v>58.009875</v>
      </c>
      <c r="L13" s="8"/>
      <c r="M13" s="8"/>
      <c r="N13" s="8"/>
      <c r="O13" s="6"/>
    </row>
    <row r="14" spans="2:15" ht="15">
      <c r="B14" s="7" t="s">
        <v>144</v>
      </c>
      <c r="C14" s="16">
        <f>SUM(C11*C13)</f>
        <v>4.6075333333333335</v>
      </c>
      <c r="D14" s="3" t="s">
        <v>37</v>
      </c>
      <c r="E14" s="4"/>
      <c r="H14" s="9">
        <v>4</v>
      </c>
      <c r="I14" s="8">
        <f t="shared" si="0"/>
        <v>104.17721702139973</v>
      </c>
      <c r="J14" s="8">
        <f t="shared" si="1"/>
        <v>46.87974765962988</v>
      </c>
      <c r="K14" s="8">
        <f>SUM(C$8*1.23*(H14*H14*H14)*C$18)</f>
        <v>86.592</v>
      </c>
      <c r="L14" s="8"/>
      <c r="M14" s="8"/>
      <c r="N14" s="8"/>
      <c r="O14" s="6"/>
    </row>
    <row r="15" spans="2:15" ht="15" thickBot="1">
      <c r="B15" s="7"/>
      <c r="C15" s="4"/>
      <c r="E15" s="4"/>
      <c r="H15" s="9">
        <v>4.5</v>
      </c>
      <c r="I15" s="8">
        <f t="shared" si="0"/>
        <v>117.1993691490747</v>
      </c>
      <c r="J15" s="8">
        <f t="shared" si="1"/>
        <v>52.73971611708362</v>
      </c>
      <c r="K15" s="8">
        <f t="shared" si="2"/>
        <v>123.292125</v>
      </c>
      <c r="L15" s="8"/>
      <c r="M15" s="8"/>
      <c r="N15" s="8"/>
      <c r="O15" s="6"/>
    </row>
    <row r="16" spans="2:15" ht="15" thickBot="1">
      <c r="B16" s="7" t="s">
        <v>145</v>
      </c>
      <c r="C16" s="10">
        <v>3</v>
      </c>
      <c r="E16" s="4"/>
      <c r="H16" s="9">
        <v>5</v>
      </c>
      <c r="I16" s="8">
        <f t="shared" si="0"/>
        <v>130.22152127674966</v>
      </c>
      <c r="J16" s="8">
        <f t="shared" si="1"/>
        <v>58.59968457453735</v>
      </c>
      <c r="K16" s="8">
        <f t="shared" si="2"/>
        <v>169.125</v>
      </c>
      <c r="L16" s="8"/>
      <c r="M16" s="8"/>
      <c r="N16" s="8"/>
      <c r="O16" s="6"/>
    </row>
    <row r="17" spans="2:15" ht="15" thickBot="1">
      <c r="B17" s="7"/>
      <c r="C17" s="4"/>
      <c r="E17" s="4"/>
      <c r="H17" s="9">
        <v>5.5</v>
      </c>
      <c r="I17" s="8">
        <f t="shared" si="0"/>
        <v>143.2436734044246</v>
      </c>
      <c r="J17" s="8">
        <f t="shared" si="1"/>
        <v>64.45965303199108</v>
      </c>
      <c r="K17" s="8">
        <f t="shared" si="2"/>
        <v>225.105375</v>
      </c>
      <c r="L17" s="8"/>
      <c r="M17" s="8"/>
      <c r="N17" s="8"/>
      <c r="O17" s="6"/>
    </row>
    <row r="18" spans="2:15" ht="15" thickBot="1">
      <c r="B18" s="7" t="s">
        <v>146</v>
      </c>
      <c r="C18" s="11">
        <v>0.25</v>
      </c>
      <c r="E18" s="4"/>
      <c r="H18" s="9">
        <v>6</v>
      </c>
      <c r="I18" s="8">
        <f t="shared" si="0"/>
        <v>156.2658255320996</v>
      </c>
      <c r="J18" s="8">
        <f t="shared" si="1"/>
        <v>70.31962148944483</v>
      </c>
      <c r="K18" s="8">
        <f t="shared" si="2"/>
        <v>292.248</v>
      </c>
      <c r="L18" s="8"/>
      <c r="M18" s="8"/>
      <c r="N18" s="8"/>
      <c r="O18" s="6"/>
    </row>
    <row r="19" spans="2:15" ht="15">
      <c r="B19" s="4"/>
      <c r="C19" s="4"/>
      <c r="E19" s="4"/>
      <c r="H19" s="9">
        <v>6.5</v>
      </c>
      <c r="I19" s="8">
        <f t="shared" si="0"/>
        <v>169.28797765977455</v>
      </c>
      <c r="J19" s="8">
        <f t="shared" si="1"/>
        <v>76.17958994689855</v>
      </c>
      <c r="K19" s="8">
        <f t="shared" si="2"/>
        <v>371.567625</v>
      </c>
      <c r="L19" s="8"/>
      <c r="M19" s="8"/>
      <c r="N19" s="8"/>
      <c r="O19" s="6"/>
    </row>
    <row r="20" spans="2:15" ht="15">
      <c r="B20" s="4"/>
      <c r="C20" s="4"/>
      <c r="E20" s="4"/>
      <c r="H20" s="9">
        <v>7</v>
      </c>
      <c r="I20" s="8">
        <f t="shared" si="0"/>
        <v>182.3101297874495</v>
      </c>
      <c r="J20" s="8">
        <f t="shared" si="1"/>
        <v>82.03955840435228</v>
      </c>
      <c r="K20" s="8">
        <f t="shared" si="2"/>
        <v>464.079</v>
      </c>
      <c r="L20" s="8"/>
      <c r="M20" s="8"/>
      <c r="N20" s="8"/>
      <c r="O20" s="6"/>
    </row>
    <row r="21" spans="2:15" ht="15">
      <c r="B21" s="4"/>
      <c r="C21" s="4"/>
      <c r="E21" s="4"/>
      <c r="H21" s="9">
        <v>7.5</v>
      </c>
      <c r="I21" s="8">
        <f t="shared" si="0"/>
        <v>195.3322819151245</v>
      </c>
      <c r="J21" s="8">
        <f t="shared" si="1"/>
        <v>87.89952686180602</v>
      </c>
      <c r="K21" s="8">
        <f t="shared" si="2"/>
        <v>570.796875</v>
      </c>
      <c r="L21" s="8"/>
      <c r="M21" s="8"/>
      <c r="N21" s="8"/>
      <c r="O21" s="6"/>
    </row>
    <row r="22" spans="2:15" ht="15">
      <c r="B22" s="4"/>
      <c r="C22" s="4"/>
      <c r="E22" s="4"/>
      <c r="H22" s="9">
        <v>8</v>
      </c>
      <c r="I22" s="8">
        <f t="shared" si="0"/>
        <v>208.35443404279945</v>
      </c>
      <c r="J22" s="8">
        <f t="shared" si="1"/>
        <v>93.75949531925976</v>
      </c>
      <c r="K22" s="8">
        <f t="shared" si="2"/>
        <v>692.736</v>
      </c>
      <c r="L22" s="8"/>
      <c r="M22" s="8"/>
      <c r="N22" s="8"/>
      <c r="O22" s="6"/>
    </row>
    <row r="23" spans="2:15" ht="15">
      <c r="B23" s="4"/>
      <c r="C23" s="4"/>
      <c r="E23" s="4"/>
      <c r="H23" s="9">
        <v>8.5</v>
      </c>
      <c r="I23" s="8">
        <f t="shared" si="0"/>
        <v>221.3765861704744</v>
      </c>
      <c r="J23" s="8">
        <f t="shared" si="1"/>
        <v>99.61946377671349</v>
      </c>
      <c r="K23" s="8">
        <f t="shared" si="2"/>
        <v>830.911125</v>
      </c>
      <c r="L23" s="8"/>
      <c r="M23" s="8"/>
      <c r="N23" s="8"/>
      <c r="O23" s="6"/>
    </row>
    <row r="24" spans="2:15" ht="15">
      <c r="B24" s="4"/>
      <c r="C24" s="4"/>
      <c r="E24" s="4"/>
      <c r="H24" s="9">
        <v>9</v>
      </c>
      <c r="I24" s="8">
        <f t="shared" si="0"/>
        <v>234.3987382981494</v>
      </c>
      <c r="J24" s="8">
        <f t="shared" si="1"/>
        <v>105.47943223416723</v>
      </c>
      <c r="K24" s="8">
        <f t="shared" si="2"/>
        <v>986.337</v>
      </c>
      <c r="L24" s="8"/>
      <c r="M24" s="8"/>
      <c r="N24" s="8"/>
      <c r="O24" s="6"/>
    </row>
    <row r="25" spans="2:15" ht="15">
      <c r="B25" s="4"/>
      <c r="C25" s="4"/>
      <c r="E25" s="4"/>
      <c r="H25" s="9">
        <v>9.5</v>
      </c>
      <c r="I25" s="8">
        <f t="shared" si="0"/>
        <v>247.42089042582435</v>
      </c>
      <c r="J25" s="8">
        <f t="shared" si="1"/>
        <v>111.33940069162097</v>
      </c>
      <c r="K25" s="8">
        <f t="shared" si="2"/>
        <v>1160.028375</v>
      </c>
      <c r="L25" s="8"/>
      <c r="M25" s="8"/>
      <c r="N25" s="8"/>
      <c r="O25" s="6"/>
    </row>
    <row r="26" spans="2:15" ht="15">
      <c r="B26" s="4"/>
      <c r="C26" s="4"/>
      <c r="E26" s="4"/>
      <c r="H26" s="9">
        <v>10</v>
      </c>
      <c r="I26" s="8">
        <f t="shared" si="0"/>
        <v>260.4430425534993</v>
      </c>
      <c r="J26" s="8">
        <f t="shared" si="1"/>
        <v>117.1993691490747</v>
      </c>
      <c r="K26" s="8">
        <f t="shared" si="2"/>
        <v>1353</v>
      </c>
      <c r="L26" s="8"/>
      <c r="M26" s="8"/>
      <c r="N26" s="8"/>
      <c r="O26" s="6"/>
    </row>
    <row r="27" spans="2:15" ht="15">
      <c r="B27" s="4"/>
      <c r="C27" s="4"/>
      <c r="E27" s="4"/>
      <c r="H27" s="9">
        <v>10.5</v>
      </c>
      <c r="I27" s="8">
        <f t="shared" si="0"/>
        <v>273.4651946811743</v>
      </c>
      <c r="J27" s="8">
        <f t="shared" si="1"/>
        <v>123.05933760652843</v>
      </c>
      <c r="K27" s="8">
        <f t="shared" si="2"/>
        <v>1566.266625</v>
      </c>
      <c r="L27" s="8"/>
      <c r="M27" s="8"/>
      <c r="N27" s="8"/>
      <c r="O27" s="6"/>
    </row>
    <row r="28" spans="2:15" ht="15">
      <c r="B28" s="4"/>
      <c r="C28" s="4"/>
      <c r="E28" s="4"/>
      <c r="H28" s="9">
        <v>11</v>
      </c>
      <c r="I28" s="8">
        <f t="shared" si="0"/>
        <v>286.4873468088492</v>
      </c>
      <c r="J28" s="8">
        <f t="shared" si="1"/>
        <v>128.91930606398216</v>
      </c>
      <c r="K28" s="8">
        <f t="shared" si="2"/>
        <v>1800.843</v>
      </c>
      <c r="L28" s="8"/>
      <c r="M28" s="8"/>
      <c r="N28" s="8"/>
      <c r="O28" s="6"/>
    </row>
    <row r="29" spans="2:15" ht="15">
      <c r="B29" s="4"/>
      <c r="C29" s="4"/>
      <c r="E29" s="4"/>
      <c r="H29" s="9">
        <v>11.5</v>
      </c>
      <c r="I29" s="8">
        <f t="shared" si="0"/>
        <v>299.5094989365242</v>
      </c>
      <c r="J29" s="8">
        <f t="shared" si="1"/>
        <v>134.7792745214359</v>
      </c>
      <c r="K29" s="8">
        <f t="shared" si="2"/>
        <v>2057.743875</v>
      </c>
      <c r="L29" s="8"/>
      <c r="M29" s="8"/>
      <c r="N29" s="8"/>
      <c r="O29" s="6"/>
    </row>
    <row r="30" spans="2:15" ht="15">
      <c r="B30" s="4"/>
      <c r="C30" s="4"/>
      <c r="E30" s="4"/>
      <c r="H30" s="9">
        <v>12</v>
      </c>
      <c r="I30" s="8">
        <f t="shared" si="0"/>
        <v>312.5316510641992</v>
      </c>
      <c r="J30" s="8">
        <f t="shared" si="1"/>
        <v>140.63924297888965</v>
      </c>
      <c r="K30" s="8">
        <f t="shared" si="2"/>
        <v>2337.984</v>
      </c>
      <c r="L30" s="8"/>
      <c r="M30" s="8"/>
      <c r="N30" s="8"/>
      <c r="O30" s="6"/>
    </row>
    <row r="31" spans="2:15" ht="15">
      <c r="B31" s="4"/>
      <c r="C31" s="4"/>
      <c r="E31" s="4"/>
      <c r="H31" s="9">
        <v>12.5</v>
      </c>
      <c r="I31" s="8">
        <f t="shared" si="0"/>
        <v>325.5538031918741</v>
      </c>
      <c r="J31" s="8">
        <f t="shared" si="1"/>
        <v>146.49921143634336</v>
      </c>
      <c r="K31" s="8">
        <f t="shared" si="2"/>
        <v>2642.578125</v>
      </c>
      <c r="L31" s="8"/>
      <c r="M31" s="8"/>
      <c r="N31" s="8"/>
      <c r="O31" s="6"/>
    </row>
    <row r="32" spans="2:15" ht="15">
      <c r="B32" s="4"/>
      <c r="C32" s="4"/>
      <c r="E32" s="4"/>
      <c r="H32" s="9">
        <v>13</v>
      </c>
      <c r="I32" s="8">
        <f t="shared" si="0"/>
        <v>338.5759553195491</v>
      </c>
      <c r="J32" s="8">
        <f t="shared" si="1"/>
        <v>152.3591798937971</v>
      </c>
      <c r="K32" s="8">
        <f t="shared" si="2"/>
        <v>2972.541</v>
      </c>
      <c r="L32" s="8"/>
      <c r="M32" s="8"/>
      <c r="N32" s="8"/>
      <c r="O32" s="6"/>
    </row>
    <row r="33" spans="2:15" ht="15">
      <c r="B33" s="4"/>
      <c r="C33" s="4"/>
      <c r="E33" s="4"/>
      <c r="H33" s="9">
        <v>13.5</v>
      </c>
      <c r="I33" s="8">
        <f t="shared" si="0"/>
        <v>351.5981074472241</v>
      </c>
      <c r="J33" s="8">
        <f t="shared" si="1"/>
        <v>158.21914835125085</v>
      </c>
      <c r="K33" s="8">
        <f t="shared" si="2"/>
        <v>3328.887375</v>
      </c>
      <c r="L33" s="8"/>
      <c r="M33" s="8"/>
      <c r="N33" s="8"/>
      <c r="O33" s="6"/>
    </row>
    <row r="34" spans="2:15" ht="15">
      <c r="B34" s="4"/>
      <c r="C34" s="4"/>
      <c r="E34" s="4"/>
      <c r="H34" s="9">
        <v>14</v>
      </c>
      <c r="I34" s="8">
        <f t="shared" si="0"/>
        <v>364.620259574899</v>
      </c>
      <c r="J34" s="8">
        <f t="shared" si="1"/>
        <v>164.07911680870455</v>
      </c>
      <c r="K34" s="8">
        <f t="shared" si="2"/>
        <v>3712.632</v>
      </c>
      <c r="L34" s="8"/>
      <c r="M34" s="8"/>
      <c r="N34" s="8"/>
      <c r="O34" s="6"/>
    </row>
    <row r="35" spans="2:15" ht="15">
      <c r="B35" s="4"/>
      <c r="C35" s="4"/>
      <c r="E35" s="4"/>
      <c r="H35" s="9">
        <v>14.5</v>
      </c>
      <c r="I35" s="8">
        <f t="shared" si="0"/>
        <v>377.642411702574</v>
      </c>
      <c r="J35" s="8">
        <f t="shared" si="1"/>
        <v>169.93908526615832</v>
      </c>
      <c r="K35" s="8">
        <f t="shared" si="2"/>
        <v>4124.789625</v>
      </c>
      <c r="L35" s="8"/>
      <c r="M35" s="8"/>
      <c r="N35" s="8"/>
      <c r="O35" s="6"/>
    </row>
    <row r="36" spans="2:15" ht="15">
      <c r="B36" s="4"/>
      <c r="C36" s="4"/>
      <c r="E36" s="4"/>
      <c r="H36" s="9">
        <v>15</v>
      </c>
      <c r="I36" s="8">
        <f t="shared" si="0"/>
        <v>390.664563830249</v>
      </c>
      <c r="J36" s="8">
        <f t="shared" si="1"/>
        <v>175.79905372361205</v>
      </c>
      <c r="K36" s="8">
        <f t="shared" si="2"/>
        <v>4566.375</v>
      </c>
      <c r="L36" s="8"/>
      <c r="M36" s="8"/>
      <c r="N36" s="8"/>
      <c r="O36" s="6"/>
    </row>
    <row r="37" spans="2:15" ht="15">
      <c r="B37" s="4"/>
      <c r="C37" s="4"/>
      <c r="E37" s="4"/>
      <c r="O37" s="6"/>
    </row>
    <row r="38" spans="2:15" ht="15">
      <c r="B38" s="4"/>
      <c r="C38" s="4"/>
      <c r="E38" s="4"/>
      <c r="O38" s="6"/>
    </row>
    <row r="39" spans="2:15" ht="15">
      <c r="B39" s="4"/>
      <c r="C39" s="4"/>
      <c r="E39" s="4"/>
      <c r="J39" s="133"/>
      <c r="K39" s="133"/>
      <c r="L39" s="133"/>
      <c r="O39" s="6"/>
    </row>
    <row r="40" spans="2:15" ht="15">
      <c r="B40" s="4"/>
      <c r="C40" s="4"/>
      <c r="E40" s="4"/>
      <c r="O40" s="6"/>
    </row>
    <row r="41" spans="2:15" ht="15">
      <c r="B41" s="4"/>
      <c r="C41" s="4"/>
      <c r="E41" s="4"/>
      <c r="O41" s="6"/>
    </row>
    <row r="42" spans="2:15" ht="15">
      <c r="B42" s="4"/>
      <c r="C42" s="4"/>
      <c r="E42" s="4"/>
      <c r="O42" s="6"/>
    </row>
    <row r="43" spans="2:15" ht="15">
      <c r="B43" s="4"/>
      <c r="C43" s="4"/>
      <c r="E43" s="4"/>
      <c r="O43" s="6"/>
    </row>
    <row r="44" spans="2:15" ht="15">
      <c r="B44" s="4"/>
      <c r="C44" s="4"/>
      <c r="E44" s="4"/>
      <c r="O44" s="6"/>
    </row>
    <row r="45" spans="2:15" ht="15">
      <c r="B45" s="4"/>
      <c r="C45" s="4"/>
      <c r="E45" s="4"/>
      <c r="O45" s="6"/>
    </row>
    <row r="46" spans="2:15" ht="15">
      <c r="B46" s="4"/>
      <c r="C46" s="4"/>
      <c r="E46" s="4"/>
      <c r="O46" s="6"/>
    </row>
    <row r="47" spans="2:15" ht="15">
      <c r="B47" s="4"/>
      <c r="C47" s="4"/>
      <c r="E47" s="4"/>
      <c r="O47" s="6"/>
    </row>
    <row r="48" spans="2:15" ht="15">
      <c r="B48" s="4"/>
      <c r="C48" s="4"/>
      <c r="E48" s="4"/>
      <c r="O48" s="6"/>
    </row>
    <row r="49" spans="2:15" ht="15">
      <c r="B49" s="4"/>
      <c r="C49" s="4"/>
      <c r="E49" s="4"/>
      <c r="O49" s="6"/>
    </row>
    <row r="50" spans="2:15" ht="15">
      <c r="B50" s="4"/>
      <c r="C50" s="4"/>
      <c r="E50" s="4"/>
      <c r="O50" s="6"/>
    </row>
    <row r="51" spans="2:15" ht="15">
      <c r="B51" s="4"/>
      <c r="C51" s="4"/>
      <c r="E51" s="4"/>
      <c r="O51" s="6"/>
    </row>
    <row r="52" spans="2:15" ht="15">
      <c r="B52" s="4"/>
      <c r="C52" s="4"/>
      <c r="E52" s="4"/>
      <c r="O52" s="6"/>
    </row>
    <row r="53" spans="2:15" ht="15">
      <c r="B53" s="4"/>
      <c r="C53" s="4"/>
      <c r="E53" s="4"/>
      <c r="O53" s="6"/>
    </row>
    <row r="54" spans="2:15" ht="15">
      <c r="B54" s="4"/>
      <c r="C54" s="4"/>
      <c r="E54" s="4"/>
      <c r="O54" s="6"/>
    </row>
    <row r="55" spans="2:15" ht="15">
      <c r="B55" s="4"/>
      <c r="C55" s="4"/>
      <c r="E55" s="4"/>
      <c r="O55" s="6"/>
    </row>
    <row r="56" spans="2:15" ht="15">
      <c r="B56" s="4"/>
      <c r="C56" s="4"/>
      <c r="E56" s="4"/>
      <c r="O56" s="6"/>
    </row>
    <row r="57" spans="2:15" ht="15">
      <c r="B57" s="4"/>
      <c r="C57" s="4"/>
      <c r="E57" s="4"/>
      <c r="O57" s="6"/>
    </row>
    <row r="58" spans="2:15" ht="15">
      <c r="B58" s="4"/>
      <c r="C58" s="4"/>
      <c r="E58" s="4"/>
      <c r="O58" s="6"/>
    </row>
    <row r="59" spans="2:15" ht="15">
      <c r="B59" s="4"/>
      <c r="C59" s="4"/>
      <c r="E59" s="4"/>
      <c r="O59" s="6"/>
    </row>
    <row r="60" spans="2:15" ht="15">
      <c r="B60" s="4"/>
      <c r="C60" s="4"/>
      <c r="E60" s="4"/>
      <c r="O60" s="6"/>
    </row>
    <row r="61" spans="2:15" ht="15">
      <c r="B61" s="4"/>
      <c r="C61" s="4"/>
      <c r="E61" s="4"/>
      <c r="O61" s="6"/>
    </row>
    <row r="62" spans="2:15" ht="15">
      <c r="B62" s="4"/>
      <c r="C62" s="4"/>
      <c r="E62" s="4"/>
      <c r="O62" s="6"/>
    </row>
    <row r="63" spans="2:15" ht="15">
      <c r="B63" s="4"/>
      <c r="C63" s="4"/>
      <c r="E63" s="4"/>
      <c r="O63" s="6"/>
    </row>
    <row r="64" spans="2:15" ht="15">
      <c r="B64" s="4"/>
      <c r="C64" s="4"/>
      <c r="E64" s="4"/>
      <c r="O64" s="6"/>
    </row>
    <row r="65" spans="2:15" ht="15">
      <c r="B65" s="4"/>
      <c r="C65" s="4"/>
      <c r="E65" s="4"/>
      <c r="O65" s="6"/>
    </row>
    <row r="66" spans="2:15" ht="15">
      <c r="B66" s="4"/>
      <c r="C66" s="4"/>
      <c r="E66" s="4"/>
      <c r="O66" s="6"/>
    </row>
    <row r="67" spans="2:15" ht="15">
      <c r="B67" s="4"/>
      <c r="C67" s="4"/>
      <c r="E67" s="4"/>
      <c r="O67" s="6"/>
    </row>
    <row r="68" spans="2:15" ht="15">
      <c r="B68" s="4"/>
      <c r="C68" s="4"/>
      <c r="E68" s="4"/>
      <c r="O68" s="6"/>
    </row>
    <row r="69" spans="2:15" ht="15">
      <c r="B69" s="4"/>
      <c r="C69" s="4"/>
      <c r="E69" s="4"/>
      <c r="O69" s="6"/>
    </row>
    <row r="70" spans="2:15" ht="15">
      <c r="B70" s="4"/>
      <c r="C70" s="4"/>
      <c r="E70" s="4"/>
      <c r="O70" s="6"/>
    </row>
    <row r="71" spans="2:15" ht="15">
      <c r="B71" s="4"/>
      <c r="C71" s="4"/>
      <c r="E71" s="4"/>
      <c r="O71" s="6"/>
    </row>
    <row r="72" spans="2:15" ht="15">
      <c r="B72" s="4"/>
      <c r="C72" s="4"/>
      <c r="E72" s="4"/>
      <c r="O72" s="6"/>
    </row>
    <row r="73" spans="2:15" ht="15">
      <c r="B73" s="4"/>
      <c r="C73" s="4"/>
      <c r="E73" s="4"/>
      <c r="O73" s="6"/>
    </row>
    <row r="74" spans="2:15" ht="15">
      <c r="B74" s="4"/>
      <c r="C74" s="4"/>
      <c r="E74" s="4"/>
      <c r="O74" s="6"/>
    </row>
    <row r="75" spans="2:15" ht="15">
      <c r="B75" s="4"/>
      <c r="C75" s="4"/>
      <c r="E75" s="4"/>
      <c r="O75" s="6"/>
    </row>
    <row r="76" spans="2:15" ht="15">
      <c r="B76" s="4"/>
      <c r="C76" s="4"/>
      <c r="E76" s="4"/>
      <c r="O76" s="6"/>
    </row>
    <row r="77" spans="2:15" ht="15">
      <c r="B77" s="4"/>
      <c r="C77" s="4"/>
      <c r="E77" s="4"/>
      <c r="O77" s="6"/>
    </row>
    <row r="78" spans="2:15" ht="15">
      <c r="B78" s="4"/>
      <c r="C78" s="4"/>
      <c r="E78" s="4"/>
      <c r="O78" s="6"/>
    </row>
    <row r="79" spans="2:15" ht="15">
      <c r="B79" s="4"/>
      <c r="C79" s="4"/>
      <c r="E79" s="4"/>
      <c r="O79" s="6"/>
    </row>
    <row r="80" spans="2:15" ht="15">
      <c r="B80" s="4"/>
      <c r="C80" s="4"/>
      <c r="E80" s="4"/>
      <c r="O80" s="6"/>
    </row>
    <row r="81" spans="2:15" ht="15">
      <c r="B81" s="4"/>
      <c r="C81" s="4"/>
      <c r="E81" s="4"/>
      <c r="O81" s="6"/>
    </row>
    <row r="82" spans="2:15" ht="15">
      <c r="B82" s="4"/>
      <c r="C82" s="4"/>
      <c r="E82" s="4"/>
      <c r="O82" s="6"/>
    </row>
    <row r="83" spans="2:15" ht="15">
      <c r="B83" s="4"/>
      <c r="C83" s="4"/>
      <c r="E83" s="4"/>
      <c r="O83" s="6"/>
    </row>
    <row r="84" spans="2:15" ht="15">
      <c r="B84" s="4"/>
      <c r="C84" s="4"/>
      <c r="E84" s="4"/>
      <c r="O84" s="6"/>
    </row>
    <row r="85" spans="2:15" ht="15">
      <c r="B85" s="4"/>
      <c r="C85" s="4"/>
      <c r="E85" s="4"/>
      <c r="O85" s="6"/>
    </row>
    <row r="86" spans="2:15" ht="15">
      <c r="B86" s="4"/>
      <c r="C86" s="4"/>
      <c r="E86" s="4"/>
      <c r="O86" s="6"/>
    </row>
    <row r="87" spans="2:15" ht="15">
      <c r="B87" s="4"/>
      <c r="C87" s="4"/>
      <c r="E87" s="4"/>
      <c r="O87" s="6"/>
    </row>
    <row r="88" spans="2:15" ht="15">
      <c r="B88" s="4"/>
      <c r="C88" s="4"/>
      <c r="E88" s="4"/>
      <c r="O88" s="6"/>
    </row>
    <row r="89" spans="2:15" ht="15">
      <c r="B89" s="4"/>
      <c r="C89" s="4"/>
      <c r="E89" s="4"/>
      <c r="O89" s="6"/>
    </row>
    <row r="90" spans="2:15" ht="15">
      <c r="B90" s="4"/>
      <c r="C90" s="4"/>
      <c r="E90" s="4"/>
      <c r="O90" s="6"/>
    </row>
    <row r="91" spans="2:15" ht="15">
      <c r="B91" s="4"/>
      <c r="C91" s="4"/>
      <c r="E91" s="4"/>
      <c r="O91" s="6"/>
    </row>
    <row r="92" spans="2:15" ht="15">
      <c r="B92" s="4"/>
      <c r="C92" s="4"/>
      <c r="E92" s="4"/>
      <c r="O92" s="6"/>
    </row>
    <row r="93" spans="2:15" ht="15">
      <c r="B93" s="4"/>
      <c r="C93" s="4"/>
      <c r="E93" s="4"/>
      <c r="O93" s="6"/>
    </row>
    <row r="94" spans="2:15" ht="15">
      <c r="B94" s="4"/>
      <c r="C94" s="4"/>
      <c r="E94" s="4"/>
      <c r="O94" s="6"/>
    </row>
    <row r="95" spans="2:15" ht="15">
      <c r="B95" s="4"/>
      <c r="C95" s="4"/>
      <c r="E95" s="4"/>
      <c r="O95" s="6"/>
    </row>
    <row r="96" spans="2:15" ht="15">
      <c r="B96" s="4"/>
      <c r="C96" s="4"/>
      <c r="E96" s="4"/>
      <c r="O96" s="6"/>
    </row>
    <row r="97" spans="2:15" ht="15">
      <c r="B97" s="4"/>
      <c r="C97" s="4"/>
      <c r="E97" s="4"/>
      <c r="O97" s="6"/>
    </row>
    <row r="98" spans="2:15" ht="15">
      <c r="B98" s="4"/>
      <c r="C98" s="4"/>
      <c r="E98" s="4"/>
      <c r="O98" s="6"/>
    </row>
    <row r="99" spans="2:15" ht="15">
      <c r="B99" s="4"/>
      <c r="C99" s="4"/>
      <c r="E99" s="4"/>
      <c r="O99" s="6"/>
    </row>
    <row r="100" spans="2:15" ht="15">
      <c r="B100" s="4"/>
      <c r="C100" s="4"/>
      <c r="E100" s="4"/>
      <c r="O100" s="6"/>
    </row>
    <row r="101" spans="2:15" ht="15">
      <c r="B101" s="4"/>
      <c r="C101" s="4"/>
      <c r="E101" s="4"/>
      <c r="O101" s="6"/>
    </row>
    <row r="102" spans="2:15" ht="15">
      <c r="B102" s="4"/>
      <c r="C102" s="4"/>
      <c r="E102" s="4"/>
      <c r="O102" s="6"/>
    </row>
    <row r="103" spans="2:15" ht="15">
      <c r="B103" s="4"/>
      <c r="C103" s="4"/>
      <c r="E103" s="4"/>
      <c r="O103" s="6"/>
    </row>
    <row r="104" spans="2:15" ht="15">
      <c r="B104" s="4"/>
      <c r="C104" s="4"/>
      <c r="E104" s="4"/>
      <c r="O104" s="6"/>
    </row>
    <row r="105" spans="2:15" ht="15">
      <c r="B105" s="4"/>
      <c r="C105" s="4"/>
      <c r="E105" s="4"/>
      <c r="O105" s="6"/>
    </row>
    <row r="106" spans="2:15" ht="15">
      <c r="B106" s="4"/>
      <c r="C106" s="4"/>
      <c r="E106" s="4"/>
      <c r="O106" s="6"/>
    </row>
    <row r="107" spans="2:15" ht="15">
      <c r="B107" s="4"/>
      <c r="C107" s="4"/>
      <c r="E107" s="4"/>
      <c r="O107" s="6"/>
    </row>
    <row r="108" spans="2:15" ht="15">
      <c r="B108" s="4"/>
      <c r="C108" s="4"/>
      <c r="E108" s="4"/>
      <c r="O108" s="6"/>
    </row>
    <row r="109" spans="2:15" ht="15">
      <c r="B109" s="4"/>
      <c r="C109" s="4"/>
      <c r="E109" s="4"/>
      <c r="O109" s="6"/>
    </row>
    <row r="110" spans="2:15" ht="15">
      <c r="B110" s="4"/>
      <c r="C110" s="4"/>
      <c r="E110" s="4"/>
      <c r="O110" s="6"/>
    </row>
    <row r="111" spans="2:15" ht="15">
      <c r="B111" s="4"/>
      <c r="C111" s="4"/>
      <c r="E111" s="4"/>
      <c r="O111" s="6"/>
    </row>
    <row r="112" spans="2:15" ht="15">
      <c r="B112" s="4"/>
      <c r="C112" s="4"/>
      <c r="E112" s="4"/>
      <c r="O112" s="6"/>
    </row>
    <row r="113" spans="2:15" ht="15">
      <c r="B113" s="4"/>
      <c r="C113" s="4"/>
      <c r="E113" s="4"/>
      <c r="O113" s="6"/>
    </row>
    <row r="114" spans="2:15" ht="15">
      <c r="B114" s="4"/>
      <c r="C114" s="4"/>
      <c r="E114" s="4"/>
      <c r="O114" s="6"/>
    </row>
    <row r="115" spans="2:15" ht="15">
      <c r="B115" s="4"/>
      <c r="C115" s="4"/>
      <c r="E115" s="4"/>
      <c r="O115" s="6"/>
    </row>
    <row r="116" spans="2:15" ht="15">
      <c r="B116" s="4"/>
      <c r="C116" s="4"/>
      <c r="E116" s="4"/>
      <c r="O116" s="6"/>
    </row>
    <row r="117" spans="2:15" ht="15">
      <c r="B117" s="4"/>
      <c r="C117" s="4"/>
      <c r="E117" s="4"/>
      <c r="O117" s="6"/>
    </row>
    <row r="118" spans="2:15" ht="15">
      <c r="B118" s="4"/>
      <c r="C118" s="4"/>
      <c r="E118" s="4"/>
      <c r="O118" s="6"/>
    </row>
    <row r="119" spans="2:15" ht="15">
      <c r="B119" s="4"/>
      <c r="C119" s="4"/>
      <c r="E119" s="4"/>
      <c r="O119" s="6"/>
    </row>
    <row r="120" spans="2:15" ht="15">
      <c r="B120" s="4"/>
      <c r="C120" s="4"/>
      <c r="E120" s="4"/>
      <c r="O120" s="6"/>
    </row>
    <row r="121" spans="2:15" ht="15">
      <c r="B121" s="4"/>
      <c r="C121" s="4"/>
      <c r="E121" s="4"/>
      <c r="O121" s="6"/>
    </row>
    <row r="122" spans="2:15" ht="15">
      <c r="B122" s="4"/>
      <c r="C122" s="4"/>
      <c r="E122" s="4"/>
      <c r="O122" s="6"/>
    </row>
    <row r="123" spans="2:15" ht="15">
      <c r="B123" s="4"/>
      <c r="C123" s="4"/>
      <c r="E123" s="4"/>
      <c r="O123" s="6"/>
    </row>
    <row r="124" spans="2:15" ht="15">
      <c r="B124" s="4"/>
      <c r="C124" s="4"/>
      <c r="E124" s="4"/>
      <c r="O124" s="6"/>
    </row>
    <row r="125" spans="2:15" ht="15">
      <c r="B125" s="4"/>
      <c r="C125" s="4"/>
      <c r="E125" s="4"/>
      <c r="O125" s="6"/>
    </row>
    <row r="126" spans="2:15" ht="15">
      <c r="B126" s="4"/>
      <c r="C126" s="4"/>
      <c r="E126" s="4"/>
      <c r="O126" s="6"/>
    </row>
    <row r="127" spans="2:15" ht="15">
      <c r="B127" s="4"/>
      <c r="C127" s="4"/>
      <c r="E127" s="4"/>
      <c r="O127" s="6"/>
    </row>
    <row r="128" spans="2:15" ht="15">
      <c r="B128" s="4"/>
      <c r="C128" s="4"/>
      <c r="E128" s="4"/>
      <c r="O128" s="6"/>
    </row>
    <row r="129" spans="2:15" ht="15">
      <c r="B129" s="4"/>
      <c r="C129" s="4"/>
      <c r="E129" s="4"/>
      <c r="O129" s="6"/>
    </row>
    <row r="130" spans="2:15" ht="15">
      <c r="B130" s="4"/>
      <c r="C130" s="4"/>
      <c r="E130" s="4"/>
      <c r="O130" s="6"/>
    </row>
    <row r="131" spans="2:15" ht="15">
      <c r="B131" s="4"/>
      <c r="C131" s="4"/>
      <c r="E131" s="4"/>
      <c r="O131" s="6"/>
    </row>
    <row r="132" spans="2:15" ht="15">
      <c r="B132" s="4"/>
      <c r="C132" s="4"/>
      <c r="E132" s="4"/>
      <c r="O132" s="6"/>
    </row>
    <row r="133" spans="2:15" ht="15">
      <c r="B133" s="4"/>
      <c r="C133" s="4"/>
      <c r="E133" s="4"/>
      <c r="O133" s="6"/>
    </row>
    <row r="134" spans="2:15" ht="15">
      <c r="B134" s="4"/>
      <c r="C134" s="4"/>
      <c r="E134" s="4"/>
      <c r="O134" s="6"/>
    </row>
    <row r="135" spans="2:15" ht="15">
      <c r="B135" s="4"/>
      <c r="C135" s="4"/>
      <c r="E135" s="4"/>
      <c r="O135" s="6"/>
    </row>
    <row r="136" spans="2:15" ht="15">
      <c r="B136" s="4"/>
      <c r="C136" s="4"/>
      <c r="E136" s="4"/>
      <c r="O136" s="6"/>
    </row>
    <row r="137" spans="2:15" ht="15">
      <c r="B137" s="4"/>
      <c r="C137" s="4"/>
      <c r="E137" s="4"/>
      <c r="O137" s="6"/>
    </row>
    <row r="138" spans="2:15" ht="15">
      <c r="B138" s="4"/>
      <c r="C138" s="4"/>
      <c r="E138" s="4"/>
      <c r="O138" s="6"/>
    </row>
    <row r="139" spans="2:15" ht="15">
      <c r="B139" s="4"/>
      <c r="C139" s="4"/>
      <c r="E139" s="4"/>
      <c r="O139" s="6"/>
    </row>
    <row r="140" spans="2:15" ht="15">
      <c r="B140" s="4"/>
      <c r="C140" s="4"/>
      <c r="E140" s="4"/>
      <c r="O140" s="6"/>
    </row>
    <row r="141" spans="2:15" ht="15">
      <c r="B141" s="4"/>
      <c r="C141" s="4"/>
      <c r="E141" s="4"/>
      <c r="O141" s="6"/>
    </row>
    <row r="142" spans="2:15" ht="15">
      <c r="B142" s="4"/>
      <c r="C142" s="4"/>
      <c r="E142" s="4"/>
      <c r="O142" s="6"/>
    </row>
    <row r="143" spans="2:15" ht="15">
      <c r="B143" s="4"/>
      <c r="C143" s="4"/>
      <c r="E143" s="4"/>
      <c r="O143" s="6"/>
    </row>
    <row r="144" spans="2:15" ht="15">
      <c r="B144" s="4"/>
      <c r="C144" s="4"/>
      <c r="E144" s="4"/>
      <c r="O144" s="6"/>
    </row>
    <row r="145" spans="2:15" ht="15">
      <c r="B145" s="4"/>
      <c r="C145" s="4"/>
      <c r="E145" s="4"/>
      <c r="O145" s="6"/>
    </row>
    <row r="146" spans="2:15" ht="15">
      <c r="B146" s="4"/>
      <c r="C146" s="4"/>
      <c r="E146" s="4"/>
      <c r="O146" s="6"/>
    </row>
    <row r="147" spans="2:15" ht="15">
      <c r="B147" s="4"/>
      <c r="C147" s="4"/>
      <c r="E147" s="4"/>
      <c r="O147" s="6"/>
    </row>
    <row r="148" spans="2:15" ht="15">
      <c r="B148" s="4"/>
      <c r="C148" s="4"/>
      <c r="E148" s="4"/>
      <c r="O148" s="6"/>
    </row>
    <row r="149" spans="2:15" ht="15">
      <c r="B149" s="4"/>
      <c r="C149" s="4"/>
      <c r="E149" s="4"/>
      <c r="O149" s="6"/>
    </row>
    <row r="150" spans="2:15" ht="15">
      <c r="B150" s="4"/>
      <c r="C150" s="4"/>
      <c r="E150" s="4"/>
      <c r="O150" s="6"/>
    </row>
    <row r="151" spans="2:15" ht="15">
      <c r="B151" s="4"/>
      <c r="C151" s="4"/>
      <c r="E151" s="4"/>
      <c r="O151" s="6"/>
    </row>
    <row r="152" spans="2:15" ht="15">
      <c r="B152" s="4"/>
      <c r="C152" s="4"/>
      <c r="E152" s="4"/>
      <c r="O152" s="6"/>
    </row>
    <row r="153" spans="2:15" ht="15">
      <c r="B153" s="4"/>
      <c r="C153" s="4"/>
      <c r="E153" s="4"/>
      <c r="O153" s="6"/>
    </row>
    <row r="154" spans="2:15" ht="15">
      <c r="B154" s="4"/>
      <c r="C154" s="4"/>
      <c r="E154" s="4"/>
      <c r="O154" s="6"/>
    </row>
    <row r="155" spans="2:15" ht="15">
      <c r="B155" s="4"/>
      <c r="C155" s="4"/>
      <c r="E155" s="4"/>
      <c r="O155" s="6"/>
    </row>
    <row r="156" spans="2:15" ht="15">
      <c r="B156" s="4"/>
      <c r="C156" s="4"/>
      <c r="E156" s="4"/>
      <c r="O156" s="6"/>
    </row>
    <row r="157" spans="2:15" ht="15">
      <c r="B157" s="4"/>
      <c r="C157" s="4"/>
      <c r="E157" s="4"/>
      <c r="O157" s="6"/>
    </row>
    <row r="158" spans="2:15" ht="15">
      <c r="B158" s="4"/>
      <c r="C158" s="4"/>
      <c r="E158" s="4"/>
      <c r="O158" s="6"/>
    </row>
    <row r="159" spans="2:15" ht="15">
      <c r="B159" s="4"/>
      <c r="C159" s="4"/>
      <c r="E159" s="4"/>
      <c r="O159" s="6"/>
    </row>
    <row r="160" spans="2:15" ht="15">
      <c r="B160" s="4"/>
      <c r="C160" s="4"/>
      <c r="E160" s="4"/>
      <c r="O160" s="6"/>
    </row>
    <row r="161" spans="2:15" ht="15">
      <c r="B161" s="4"/>
      <c r="C161" s="4"/>
      <c r="E161" s="4"/>
      <c r="O161" s="6"/>
    </row>
    <row r="162" spans="2:15" ht="15">
      <c r="B162" s="4"/>
      <c r="C162" s="4"/>
      <c r="E162" s="4"/>
      <c r="O162" s="6"/>
    </row>
    <row r="163" spans="2:15" ht="15">
      <c r="B163" s="4"/>
      <c r="C163" s="4"/>
      <c r="E163" s="4"/>
      <c r="O163" s="6"/>
    </row>
    <row r="164" spans="2:15" ht="15">
      <c r="B164" s="4"/>
      <c r="C164" s="4"/>
      <c r="E164" s="4"/>
      <c r="O164" s="6"/>
    </row>
    <row r="165" spans="2:15" ht="15">
      <c r="B165" s="4"/>
      <c r="C165" s="4"/>
      <c r="E165" s="4"/>
      <c r="O165" s="6"/>
    </row>
    <row r="166" spans="2:15" ht="15">
      <c r="B166" s="4"/>
      <c r="C166" s="4"/>
      <c r="E166" s="4"/>
      <c r="O166" s="6"/>
    </row>
    <row r="167" spans="2:15" ht="15">
      <c r="B167" s="4"/>
      <c r="C167" s="4"/>
      <c r="E167" s="4"/>
      <c r="O167" s="6"/>
    </row>
    <row r="168" spans="2:15" ht="15">
      <c r="B168" s="4"/>
      <c r="C168" s="4"/>
      <c r="E168" s="4"/>
      <c r="O168" s="6"/>
    </row>
    <row r="169" spans="2:15" ht="15">
      <c r="B169" s="4"/>
      <c r="C169" s="4"/>
      <c r="E169" s="4"/>
      <c r="O169" s="6"/>
    </row>
    <row r="170" spans="2:15" ht="15">
      <c r="B170" s="4"/>
      <c r="C170" s="4"/>
      <c r="E170" s="4"/>
      <c r="O170" s="6"/>
    </row>
    <row r="171" spans="2:15" ht="15">
      <c r="B171" s="4"/>
      <c r="C171" s="4"/>
      <c r="E171" s="4"/>
      <c r="O171" s="6"/>
    </row>
    <row r="172" spans="2:15" ht="15">
      <c r="B172" s="4"/>
      <c r="C172" s="4"/>
      <c r="E172" s="4"/>
      <c r="O172" s="6"/>
    </row>
    <row r="173" spans="2:15" ht="15">
      <c r="B173" s="4"/>
      <c r="C173" s="4"/>
      <c r="E173" s="4"/>
      <c r="O173" s="6"/>
    </row>
    <row r="174" spans="2:15" ht="15">
      <c r="B174" s="4"/>
      <c r="C174" s="4"/>
      <c r="E174" s="4"/>
      <c r="O174" s="6"/>
    </row>
    <row r="175" spans="2:15" ht="15">
      <c r="B175" s="4"/>
      <c r="C175" s="4"/>
      <c r="E175" s="4"/>
      <c r="O175" s="6"/>
    </row>
    <row r="176" spans="2:15" ht="15">
      <c r="B176" s="4"/>
      <c r="C176" s="4"/>
      <c r="E176" s="4"/>
      <c r="O176" s="6"/>
    </row>
    <row r="177" spans="2:15" ht="15">
      <c r="B177" s="4"/>
      <c r="C177" s="4"/>
      <c r="E177" s="4"/>
      <c r="O177" s="6"/>
    </row>
    <row r="178" spans="2:15" ht="15">
      <c r="B178" s="4"/>
      <c r="C178" s="4"/>
      <c r="E178" s="4"/>
      <c r="O178" s="6"/>
    </row>
    <row r="179" spans="2:15" ht="15">
      <c r="B179" s="4"/>
      <c r="C179" s="4"/>
      <c r="E179" s="4"/>
      <c r="O179" s="6"/>
    </row>
    <row r="180" spans="2:15" ht="15">
      <c r="B180" s="4"/>
      <c r="C180" s="4"/>
      <c r="E180" s="4"/>
      <c r="O180" s="6"/>
    </row>
    <row r="181" spans="2:15" ht="15">
      <c r="B181" s="4"/>
      <c r="C181" s="4"/>
      <c r="E181" s="4"/>
      <c r="O181" s="6"/>
    </row>
    <row r="182" spans="2:15" ht="15">
      <c r="B182" s="4"/>
      <c r="C182" s="4"/>
      <c r="E182" s="4"/>
      <c r="O182" s="6"/>
    </row>
    <row r="183" spans="2:15" ht="15">
      <c r="B183" s="4"/>
      <c r="C183" s="4"/>
      <c r="E183" s="4"/>
      <c r="O183" s="6"/>
    </row>
    <row r="184" spans="2:15" ht="15">
      <c r="B184" s="4"/>
      <c r="C184" s="4"/>
      <c r="E184" s="4"/>
      <c r="O184" s="6"/>
    </row>
    <row r="185" spans="2:15" ht="15">
      <c r="B185" s="4"/>
      <c r="C185" s="4"/>
      <c r="E185" s="4"/>
      <c r="O185" s="6"/>
    </row>
    <row r="186" spans="2:15" ht="15">
      <c r="B186" s="4"/>
      <c r="C186" s="4"/>
      <c r="E186" s="4"/>
      <c r="O186" s="6"/>
    </row>
    <row r="187" spans="2:15" ht="15">
      <c r="B187" s="4"/>
      <c r="C187" s="4"/>
      <c r="E187" s="4"/>
      <c r="O187" s="6"/>
    </row>
    <row r="188" spans="2:15" ht="15">
      <c r="B188" s="4"/>
      <c r="C188" s="4"/>
      <c r="E188" s="4"/>
      <c r="O188" s="6"/>
    </row>
    <row r="189" spans="2:15" ht="15">
      <c r="B189" s="4"/>
      <c r="C189" s="4"/>
      <c r="E189" s="4"/>
      <c r="O189" s="6"/>
    </row>
    <row r="190" spans="2:15" ht="15">
      <c r="B190" s="4"/>
      <c r="C190" s="4"/>
      <c r="E190" s="4"/>
      <c r="O190" s="6"/>
    </row>
    <row r="191" spans="2:15" ht="15">
      <c r="B191" s="4"/>
      <c r="C191" s="4"/>
      <c r="E191" s="4"/>
      <c r="O191" s="6"/>
    </row>
    <row r="192" spans="2:15" ht="15">
      <c r="B192" s="4"/>
      <c r="C192" s="4"/>
      <c r="E192" s="4"/>
      <c r="O192" s="6"/>
    </row>
    <row r="193" spans="2:15" ht="15">
      <c r="B193" s="4"/>
      <c r="C193" s="4"/>
      <c r="E193" s="4"/>
      <c r="O193" s="6"/>
    </row>
    <row r="194" spans="2:15" ht="15">
      <c r="B194" s="4"/>
      <c r="C194" s="4"/>
      <c r="E194" s="4"/>
      <c r="O194" s="6"/>
    </row>
    <row r="195" spans="2:15" ht="15">
      <c r="B195" s="4"/>
      <c r="C195" s="4"/>
      <c r="E195" s="4"/>
      <c r="O195" s="6"/>
    </row>
    <row r="196" spans="2:15" ht="15">
      <c r="B196" s="4"/>
      <c r="C196" s="4"/>
      <c r="E196" s="4"/>
      <c r="O196" s="6"/>
    </row>
    <row r="197" spans="2:15" ht="15">
      <c r="B197" s="4"/>
      <c r="C197" s="4"/>
      <c r="E197" s="4"/>
      <c r="O197" s="6"/>
    </row>
    <row r="198" spans="2:15" ht="15">
      <c r="B198" s="4"/>
      <c r="C198" s="4"/>
      <c r="E198" s="4"/>
      <c r="O198" s="6"/>
    </row>
    <row r="199" spans="2:15" ht="15">
      <c r="B199" s="4"/>
      <c r="C199" s="4"/>
      <c r="E199" s="4"/>
      <c r="O199" s="6"/>
    </row>
    <row r="200" spans="2:15" ht="15">
      <c r="B200" s="4"/>
      <c r="C200" s="4"/>
      <c r="E200" s="4"/>
      <c r="O200" s="6"/>
    </row>
    <row r="201" spans="2:15" ht="15">
      <c r="B201" s="4"/>
      <c r="C201" s="4"/>
      <c r="E201" s="4"/>
      <c r="O201" s="6"/>
    </row>
    <row r="202" spans="2:15" ht="15">
      <c r="B202" s="4"/>
      <c r="C202" s="4"/>
      <c r="E202" s="4"/>
      <c r="O202" s="6"/>
    </row>
    <row r="203" spans="2:15" ht="15">
      <c r="B203" s="4"/>
      <c r="C203" s="4"/>
      <c r="E203" s="4"/>
      <c r="O203" s="6"/>
    </row>
    <row r="204" spans="2:15" ht="15">
      <c r="B204" s="4"/>
      <c r="C204" s="4"/>
      <c r="E204" s="4"/>
      <c r="O204" s="6"/>
    </row>
    <row r="205" spans="2:15" ht="15">
      <c r="B205" s="4"/>
      <c r="C205" s="4"/>
      <c r="E205" s="4"/>
      <c r="O205" s="6"/>
    </row>
    <row r="206" spans="2:15" ht="15">
      <c r="B206" s="4"/>
      <c r="C206" s="4"/>
      <c r="E206" s="4"/>
      <c r="O206" s="6"/>
    </row>
    <row r="207" spans="2:15" ht="15">
      <c r="B207" s="4"/>
      <c r="C207" s="4"/>
      <c r="E207" s="4"/>
      <c r="O207" s="6"/>
    </row>
    <row r="208" spans="2:15" ht="15">
      <c r="B208" s="4"/>
      <c r="C208" s="4"/>
      <c r="E208" s="4"/>
      <c r="O208" s="6"/>
    </row>
    <row r="209" spans="2:15" ht="15">
      <c r="B209" s="4"/>
      <c r="C209" s="4"/>
      <c r="E209" s="4"/>
      <c r="O209" s="6"/>
    </row>
    <row r="210" spans="2:15" ht="15">
      <c r="B210" s="4"/>
      <c r="C210" s="4"/>
      <c r="E210" s="4"/>
      <c r="O210" s="6"/>
    </row>
    <row r="211" spans="2:15" ht="15">
      <c r="B211" s="4"/>
      <c r="C211" s="4"/>
      <c r="E211" s="4"/>
      <c r="O211" s="6"/>
    </row>
    <row r="212" spans="2:15" ht="15">
      <c r="B212" s="4"/>
      <c r="C212" s="4"/>
      <c r="E212" s="4"/>
      <c r="O212" s="6"/>
    </row>
    <row r="213" spans="2:15" ht="15">
      <c r="B213" s="4"/>
      <c r="C213" s="4"/>
      <c r="E213" s="4"/>
      <c r="O213" s="6"/>
    </row>
    <row r="214" spans="2:15" ht="15">
      <c r="B214" s="4"/>
      <c r="C214" s="4"/>
      <c r="E214" s="4"/>
      <c r="O214" s="6"/>
    </row>
    <row r="215" spans="2:15" ht="15">
      <c r="B215" s="4"/>
      <c r="C215" s="4"/>
      <c r="E215" s="4"/>
      <c r="O215" s="6"/>
    </row>
    <row r="216" spans="2:15" ht="15">
      <c r="B216" s="4"/>
      <c r="C216" s="4"/>
      <c r="E216" s="4"/>
      <c r="O216" s="6"/>
    </row>
    <row r="217" spans="2:15" ht="15">
      <c r="B217" s="4"/>
      <c r="C217" s="4"/>
      <c r="E217" s="4"/>
      <c r="O217" s="6"/>
    </row>
    <row r="218" spans="2:15" ht="15">
      <c r="B218" s="4"/>
      <c r="C218" s="4"/>
      <c r="E218" s="4"/>
      <c r="O218" s="6"/>
    </row>
    <row r="219" spans="2:15" ht="15">
      <c r="B219" s="4"/>
      <c r="C219" s="4"/>
      <c r="E219" s="4"/>
      <c r="O219" s="6"/>
    </row>
    <row r="220" spans="2:15" ht="15">
      <c r="B220" s="4"/>
      <c r="C220" s="4"/>
      <c r="E220" s="4"/>
      <c r="O220" s="6"/>
    </row>
    <row r="221" spans="2:15" ht="15">
      <c r="B221" s="4"/>
      <c r="C221" s="4"/>
      <c r="E221" s="4"/>
      <c r="O221" s="6"/>
    </row>
    <row r="222" spans="2:15" ht="15">
      <c r="B222" s="4"/>
      <c r="C222" s="4"/>
      <c r="E222" s="4"/>
      <c r="O222" s="6"/>
    </row>
    <row r="223" spans="2:15" ht="15">
      <c r="B223" s="4"/>
      <c r="C223" s="4"/>
      <c r="E223" s="4"/>
      <c r="O223" s="6"/>
    </row>
    <row r="224" spans="2:15" ht="15">
      <c r="B224" s="4"/>
      <c r="C224" s="4"/>
      <c r="E224" s="4"/>
      <c r="O224" s="6"/>
    </row>
    <row r="225" spans="2:15" ht="15">
      <c r="B225" s="4"/>
      <c r="C225" s="4"/>
      <c r="E225" s="4"/>
      <c r="O225" s="6"/>
    </row>
    <row r="226" spans="2:15" ht="15">
      <c r="B226" s="4"/>
      <c r="C226" s="4"/>
      <c r="E226" s="4"/>
      <c r="O226" s="6"/>
    </row>
    <row r="227" spans="2:15" ht="15">
      <c r="B227" s="4"/>
      <c r="C227" s="4"/>
      <c r="E227" s="4"/>
      <c r="O227" s="6"/>
    </row>
    <row r="228" spans="2:15" ht="15">
      <c r="B228" s="4"/>
      <c r="C228" s="4"/>
      <c r="E228" s="4"/>
      <c r="O228" s="6"/>
    </row>
    <row r="229" spans="2:15" ht="15">
      <c r="B229" s="4"/>
      <c r="C229" s="4"/>
      <c r="E229" s="4"/>
      <c r="O229" s="6"/>
    </row>
    <row r="230" spans="2:15" ht="15">
      <c r="B230" s="4"/>
      <c r="C230" s="4"/>
      <c r="E230" s="4"/>
      <c r="O230" s="6"/>
    </row>
    <row r="231" spans="2:15" ht="15">
      <c r="B231" s="4"/>
      <c r="C231" s="4"/>
      <c r="E231" s="4"/>
      <c r="O231" s="6"/>
    </row>
    <row r="232" spans="2:15" ht="15">
      <c r="B232" s="4"/>
      <c r="C232" s="4"/>
      <c r="E232" s="4"/>
      <c r="O232" s="6"/>
    </row>
    <row r="233" spans="2:15" ht="15">
      <c r="B233" s="4"/>
      <c r="C233" s="4"/>
      <c r="E233" s="4"/>
      <c r="O233" s="6"/>
    </row>
    <row r="234" spans="2:15" ht="15">
      <c r="B234" s="4"/>
      <c r="C234" s="4"/>
      <c r="E234" s="4"/>
      <c r="O234" s="6"/>
    </row>
    <row r="235" spans="2:15" ht="15">
      <c r="B235" s="4"/>
      <c r="C235" s="4"/>
      <c r="E235" s="4"/>
      <c r="O235" s="6"/>
    </row>
    <row r="236" spans="2:15" ht="15">
      <c r="B236" s="4"/>
      <c r="C236" s="4"/>
      <c r="E236" s="4"/>
      <c r="O236" s="6"/>
    </row>
    <row r="237" spans="2:15" ht="15">
      <c r="B237" s="4"/>
      <c r="C237" s="4"/>
      <c r="E237" s="4"/>
      <c r="O237" s="6"/>
    </row>
    <row r="238" spans="2:15" ht="15">
      <c r="B238" s="4"/>
      <c r="C238" s="4"/>
      <c r="E238" s="4"/>
      <c r="O238" s="6"/>
    </row>
    <row r="239" spans="2:15" ht="15">
      <c r="B239" s="4"/>
      <c r="C239" s="4"/>
      <c r="E239" s="4"/>
      <c r="O239" s="6"/>
    </row>
    <row r="240" spans="2:15" ht="15">
      <c r="B240" s="4"/>
      <c r="C240" s="4"/>
      <c r="E240" s="4"/>
      <c r="O240" s="6"/>
    </row>
    <row r="241" spans="2:15" ht="15">
      <c r="B241" s="4"/>
      <c r="C241" s="4"/>
      <c r="E241" s="4"/>
      <c r="O241" s="6"/>
    </row>
    <row r="242" spans="2:15" ht="15">
      <c r="B242" s="4"/>
      <c r="C242" s="4"/>
      <c r="E242" s="4"/>
      <c r="O242" s="6"/>
    </row>
    <row r="243" spans="2:15" ht="15">
      <c r="B243" s="4"/>
      <c r="C243" s="4"/>
      <c r="E243" s="4"/>
      <c r="O243" s="6"/>
    </row>
    <row r="244" spans="2:15" ht="15">
      <c r="B244" s="4"/>
      <c r="C244" s="4"/>
      <c r="E244" s="4"/>
      <c r="O244" s="6"/>
    </row>
    <row r="245" spans="2:15" ht="15">
      <c r="B245" s="4"/>
      <c r="C245" s="4"/>
      <c r="E245" s="4"/>
      <c r="O245" s="6"/>
    </row>
    <row r="246" spans="2:15" ht="15">
      <c r="B246" s="4"/>
      <c r="C246" s="4"/>
      <c r="E246" s="4"/>
      <c r="O246" s="6"/>
    </row>
    <row r="247" spans="2:15" ht="15">
      <c r="B247" s="4"/>
      <c r="C247" s="4"/>
      <c r="E247" s="4"/>
      <c r="O247" s="6"/>
    </row>
    <row r="248" spans="2:15" ht="15">
      <c r="B248" s="4"/>
      <c r="C248" s="4"/>
      <c r="E248" s="4"/>
      <c r="O248" s="6"/>
    </row>
    <row r="249" spans="2:15" ht="15">
      <c r="B249" s="4"/>
      <c r="C249" s="4"/>
      <c r="E249" s="4"/>
      <c r="O249" s="6"/>
    </row>
    <row r="250" spans="2:15" ht="15">
      <c r="B250" s="4"/>
      <c r="C250" s="4"/>
      <c r="E250" s="4"/>
      <c r="O250" s="6"/>
    </row>
    <row r="251" spans="2:15" ht="15">
      <c r="B251" s="4"/>
      <c r="C251" s="4"/>
      <c r="E251" s="4"/>
      <c r="O251" s="6"/>
    </row>
    <row r="252" spans="2:15" ht="15">
      <c r="B252" s="4"/>
      <c r="C252" s="4"/>
      <c r="E252" s="4"/>
      <c r="O252" s="6"/>
    </row>
    <row r="253" spans="2:15" ht="15">
      <c r="B253" s="4"/>
      <c r="C253" s="4"/>
      <c r="E253" s="4"/>
      <c r="O253" s="6"/>
    </row>
    <row r="254" spans="2:15" ht="15">
      <c r="B254" s="4"/>
      <c r="C254" s="4"/>
      <c r="E254" s="4"/>
      <c r="O254" s="6"/>
    </row>
    <row r="255" spans="2:15" ht="15">
      <c r="B255" s="4"/>
      <c r="C255" s="4"/>
      <c r="E255" s="4"/>
      <c r="O255" s="6"/>
    </row>
    <row r="256" spans="2:15" ht="15">
      <c r="B256" s="4"/>
      <c r="C256" s="4"/>
      <c r="E256" s="4"/>
      <c r="O256" s="6"/>
    </row>
    <row r="257" spans="2:15" ht="15">
      <c r="B257" s="4"/>
      <c r="C257" s="4"/>
      <c r="E257" s="4"/>
      <c r="O257" s="6"/>
    </row>
    <row r="258" spans="2:15" ht="15">
      <c r="B258" s="4"/>
      <c r="C258" s="4"/>
      <c r="E258" s="4"/>
      <c r="O258" s="6"/>
    </row>
    <row r="259" spans="2:15" ht="15">
      <c r="B259" s="4"/>
      <c r="C259" s="4"/>
      <c r="E259" s="4"/>
      <c r="O259" s="6"/>
    </row>
    <row r="260" spans="2:15" ht="15">
      <c r="B260" s="4"/>
      <c r="C260" s="4"/>
      <c r="E260" s="4"/>
      <c r="O260" s="6"/>
    </row>
    <row r="261" spans="2:15" ht="15">
      <c r="B261" s="4"/>
      <c r="C261" s="4"/>
      <c r="E261" s="4"/>
      <c r="O261" s="6"/>
    </row>
    <row r="262" spans="2:15" ht="15">
      <c r="B262" s="4"/>
      <c r="C262" s="4"/>
      <c r="E262" s="4"/>
      <c r="O262" s="6"/>
    </row>
    <row r="263" spans="2:15" ht="15">
      <c r="B263" s="4"/>
      <c r="C263" s="4"/>
      <c r="E263" s="4"/>
      <c r="O263" s="6"/>
    </row>
    <row r="264" spans="2:15" ht="15">
      <c r="B264" s="4"/>
      <c r="C264" s="4"/>
      <c r="E264" s="4"/>
      <c r="O264" s="6"/>
    </row>
    <row r="265" spans="2:15" ht="15">
      <c r="B265" s="4"/>
      <c r="C265" s="4"/>
      <c r="E265" s="4"/>
      <c r="O265" s="6"/>
    </row>
    <row r="266" spans="2:15" ht="15">
      <c r="B266" s="4"/>
      <c r="C266" s="4"/>
      <c r="E266" s="4"/>
      <c r="O266" s="6"/>
    </row>
    <row r="267" spans="2:15" ht="15">
      <c r="B267" s="4"/>
      <c r="C267" s="4"/>
      <c r="E267" s="4"/>
      <c r="O267" s="6"/>
    </row>
    <row r="268" spans="2:15" ht="15">
      <c r="B268" s="4"/>
      <c r="C268" s="4"/>
      <c r="E268" s="4"/>
      <c r="O268" s="6"/>
    </row>
    <row r="269" spans="2:15" ht="15">
      <c r="B269" s="4"/>
      <c r="C269" s="4"/>
      <c r="E269" s="4"/>
      <c r="O269" s="6"/>
    </row>
    <row r="270" spans="2:15" ht="15">
      <c r="B270" s="4"/>
      <c r="C270" s="4"/>
      <c r="E270" s="4"/>
      <c r="O270" s="6"/>
    </row>
    <row r="271" spans="2:15" ht="15">
      <c r="B271" s="4"/>
      <c r="C271" s="4"/>
      <c r="E271" s="4"/>
      <c r="O271" s="6"/>
    </row>
    <row r="272" spans="2:15" ht="15">
      <c r="B272" s="4"/>
      <c r="C272" s="4"/>
      <c r="E272" s="4"/>
      <c r="O272" s="6"/>
    </row>
    <row r="273" spans="2:15" ht="15">
      <c r="B273" s="4"/>
      <c r="C273" s="4"/>
      <c r="E273" s="4"/>
      <c r="O273" s="6"/>
    </row>
    <row r="274" spans="2:15" ht="15">
      <c r="B274" s="4"/>
      <c r="C274" s="4"/>
      <c r="E274" s="4"/>
      <c r="O274" s="6"/>
    </row>
    <row r="275" spans="2:15" ht="15">
      <c r="B275" s="4"/>
      <c r="C275" s="4"/>
      <c r="E275" s="4"/>
      <c r="O275" s="6"/>
    </row>
    <row r="276" spans="2:15" ht="15">
      <c r="B276" s="4"/>
      <c r="C276" s="4"/>
      <c r="E276" s="4"/>
      <c r="O276" s="6"/>
    </row>
    <row r="277" spans="2:15" ht="15">
      <c r="B277" s="4"/>
      <c r="C277" s="4"/>
      <c r="E277" s="4"/>
      <c r="O277" s="6"/>
    </row>
    <row r="278" spans="2:15" ht="15">
      <c r="B278" s="4"/>
      <c r="C278" s="4"/>
      <c r="E278" s="4"/>
      <c r="O278" s="6"/>
    </row>
    <row r="279" spans="2:15" ht="15">
      <c r="B279" s="4"/>
      <c r="C279" s="4"/>
      <c r="E279" s="4"/>
      <c r="O279" s="6"/>
    </row>
    <row r="280" spans="2:15" ht="15">
      <c r="B280" s="4"/>
      <c r="C280" s="4"/>
      <c r="E280" s="4"/>
      <c r="O280" s="6"/>
    </row>
    <row r="281" spans="2:15" ht="15">
      <c r="B281" s="4"/>
      <c r="C281" s="4"/>
      <c r="E281" s="4"/>
      <c r="O281" s="6"/>
    </row>
    <row r="282" spans="2:15" ht="15">
      <c r="B282" s="4"/>
      <c r="C282" s="4"/>
      <c r="E282" s="4"/>
      <c r="O282" s="6"/>
    </row>
    <row r="283" spans="2:15" ht="15">
      <c r="B283" s="4"/>
      <c r="C283" s="4"/>
      <c r="E283" s="4"/>
      <c r="O283" s="6"/>
    </row>
    <row r="284" spans="2:15" ht="15">
      <c r="B284" s="4"/>
      <c r="C284" s="4"/>
      <c r="E284" s="4"/>
      <c r="O284" s="6"/>
    </row>
    <row r="285" spans="2:15" ht="15">
      <c r="B285" s="4"/>
      <c r="C285" s="4"/>
      <c r="E285" s="4"/>
      <c r="O285" s="6"/>
    </row>
    <row r="286" spans="2:15" ht="15">
      <c r="B286" s="4"/>
      <c r="C286" s="4"/>
      <c r="E286" s="4"/>
      <c r="O286" s="6"/>
    </row>
    <row r="287" spans="2:15" ht="15">
      <c r="B287" s="4"/>
      <c r="C287" s="4"/>
      <c r="E287" s="4"/>
      <c r="O287" s="6"/>
    </row>
    <row r="288" spans="2:15" ht="15">
      <c r="B288" s="4"/>
      <c r="C288" s="4"/>
      <c r="E288" s="4"/>
      <c r="O288" s="6"/>
    </row>
    <row r="289" spans="2:15" ht="15">
      <c r="B289" s="4"/>
      <c r="C289" s="4"/>
      <c r="E289" s="4"/>
      <c r="O289" s="6"/>
    </row>
    <row r="290" spans="2:15" ht="15">
      <c r="B290" s="4"/>
      <c r="C290" s="4"/>
      <c r="E290" s="4"/>
      <c r="O290" s="6"/>
    </row>
    <row r="291" spans="2:15" ht="15">
      <c r="B291" s="4"/>
      <c r="C291" s="4"/>
      <c r="E291" s="4"/>
      <c r="O291" s="6"/>
    </row>
    <row r="292" spans="2:15" ht="15">
      <c r="B292" s="4"/>
      <c r="C292" s="4"/>
      <c r="E292" s="4"/>
      <c r="O292" s="6"/>
    </row>
    <row r="293" spans="2:15" ht="15">
      <c r="B293" s="4"/>
      <c r="C293" s="4"/>
      <c r="E293" s="4"/>
      <c r="O293" s="6"/>
    </row>
    <row r="294" spans="2:15" ht="15">
      <c r="B294" s="4"/>
      <c r="C294" s="4"/>
      <c r="E294" s="4"/>
      <c r="O294" s="6"/>
    </row>
    <row r="295" spans="2:15" ht="15">
      <c r="B295" s="4"/>
      <c r="C295" s="4"/>
      <c r="E295" s="4"/>
      <c r="O295" s="6"/>
    </row>
    <row r="296" spans="2:15" ht="15">
      <c r="B296" s="4"/>
      <c r="C296" s="4"/>
      <c r="E296" s="4"/>
      <c r="O296" s="6"/>
    </row>
    <row r="297" spans="2:15" ht="15">
      <c r="B297" s="4"/>
      <c r="C297" s="4"/>
      <c r="E297" s="4"/>
      <c r="O297" s="6"/>
    </row>
    <row r="298" spans="2:15" ht="15">
      <c r="B298" s="4"/>
      <c r="C298" s="4"/>
      <c r="E298" s="4"/>
      <c r="O298" s="6"/>
    </row>
    <row r="299" spans="2:15" ht="15">
      <c r="B299" s="4"/>
      <c r="C299" s="4"/>
      <c r="E299" s="4"/>
      <c r="O299" s="6"/>
    </row>
    <row r="300" spans="2:15" ht="15">
      <c r="B300" s="4"/>
      <c r="C300" s="4"/>
      <c r="E300" s="4"/>
      <c r="O300" s="6"/>
    </row>
    <row r="301" spans="2:15" ht="15">
      <c r="B301" s="4"/>
      <c r="C301" s="4"/>
      <c r="E301" s="4"/>
      <c r="O301" s="6"/>
    </row>
    <row r="302" spans="2:15" ht="15">
      <c r="B302" s="4"/>
      <c r="C302" s="4"/>
      <c r="E302" s="4"/>
      <c r="O302" s="6"/>
    </row>
    <row r="303" spans="2:15" ht="15">
      <c r="B303" s="4"/>
      <c r="C303" s="4"/>
      <c r="E303" s="4"/>
      <c r="O303" s="6"/>
    </row>
    <row r="304" spans="2:15" ht="15">
      <c r="B304" s="4"/>
      <c r="C304" s="4"/>
      <c r="E304" s="4"/>
      <c r="O304" s="6"/>
    </row>
    <row r="305" spans="2:15" ht="15">
      <c r="B305" s="4"/>
      <c r="C305" s="4"/>
      <c r="E305" s="4"/>
      <c r="O305" s="6"/>
    </row>
    <row r="306" spans="2:15" ht="15">
      <c r="B306" s="4"/>
      <c r="C306" s="4"/>
      <c r="E306" s="4"/>
      <c r="O306" s="6"/>
    </row>
    <row r="307" spans="2:15" ht="15">
      <c r="B307" s="4"/>
      <c r="C307" s="4"/>
      <c r="E307" s="4"/>
      <c r="O307" s="6"/>
    </row>
    <row r="308" spans="2:15" ht="15">
      <c r="B308" s="4"/>
      <c r="C308" s="4"/>
      <c r="E308" s="4"/>
      <c r="O308" s="6"/>
    </row>
    <row r="309" spans="2:15" ht="15">
      <c r="B309" s="4"/>
      <c r="C309" s="4"/>
      <c r="E309" s="4"/>
      <c r="O309" s="6"/>
    </row>
    <row r="310" spans="2:15" ht="15">
      <c r="B310" s="4"/>
      <c r="C310" s="4"/>
      <c r="E310" s="4"/>
      <c r="O310" s="6"/>
    </row>
    <row r="311" spans="2:15" ht="15">
      <c r="B311" s="4"/>
      <c r="C311" s="4"/>
      <c r="E311" s="4"/>
      <c r="O311" s="6"/>
    </row>
    <row r="312" spans="2:15" ht="15">
      <c r="B312" s="4"/>
      <c r="C312" s="4"/>
      <c r="E312" s="4"/>
      <c r="O312" s="6"/>
    </row>
    <row r="313" spans="2:15" ht="15">
      <c r="B313" s="4"/>
      <c r="C313" s="4"/>
      <c r="E313" s="4"/>
      <c r="O313" s="6"/>
    </row>
    <row r="314" spans="2:15" ht="15">
      <c r="B314" s="4"/>
      <c r="C314" s="4"/>
      <c r="E314" s="4"/>
      <c r="O314" s="6"/>
    </row>
    <row r="315" spans="2:15" ht="15">
      <c r="B315" s="4"/>
      <c r="C315" s="4"/>
      <c r="E315" s="4"/>
      <c r="O315" s="6"/>
    </row>
    <row r="316" spans="2:15" ht="15">
      <c r="B316" s="4"/>
      <c r="C316" s="4"/>
      <c r="E316" s="4"/>
      <c r="O316" s="6"/>
    </row>
    <row r="317" spans="2:15" ht="15">
      <c r="B317" s="4"/>
      <c r="C317" s="4"/>
      <c r="E317" s="4"/>
      <c r="O317" s="6"/>
    </row>
    <row r="318" spans="2:15" ht="15">
      <c r="B318" s="4"/>
      <c r="C318" s="4"/>
      <c r="E318" s="4"/>
      <c r="O318" s="6"/>
    </row>
    <row r="319" spans="2:15" ht="15">
      <c r="B319" s="4"/>
      <c r="C319" s="4"/>
      <c r="E319" s="4"/>
      <c r="O319" s="6"/>
    </row>
    <row r="320" spans="2:15" ht="15">
      <c r="B320" s="4"/>
      <c r="C320" s="4"/>
      <c r="E320" s="4"/>
      <c r="O320" s="6"/>
    </row>
    <row r="321" spans="2:15" ht="15">
      <c r="B321" s="4"/>
      <c r="C321" s="4"/>
      <c r="E321" s="4"/>
      <c r="O321" s="6"/>
    </row>
    <row r="322" spans="2:15" ht="15">
      <c r="B322" s="4"/>
      <c r="C322" s="4"/>
      <c r="E322" s="4"/>
      <c r="O322" s="6"/>
    </row>
    <row r="323" spans="2:15" ht="15">
      <c r="B323" s="4"/>
      <c r="C323" s="4"/>
      <c r="E323" s="4"/>
      <c r="O323" s="6"/>
    </row>
    <row r="324" spans="2:15" ht="15">
      <c r="B324" s="4"/>
      <c r="C324" s="4"/>
      <c r="E324" s="4"/>
      <c r="O324" s="6"/>
    </row>
    <row r="325" spans="2:15" ht="15">
      <c r="B325" s="4"/>
      <c r="C325" s="4"/>
      <c r="E325" s="4"/>
      <c r="O325" s="6"/>
    </row>
    <row r="326" spans="2:15" ht="15">
      <c r="B326" s="4"/>
      <c r="C326" s="4"/>
      <c r="E326" s="4"/>
      <c r="O326" s="6"/>
    </row>
    <row r="327" spans="2:15" ht="15">
      <c r="B327" s="4"/>
      <c r="C327" s="4"/>
      <c r="E327" s="4"/>
      <c r="O327" s="6"/>
    </row>
    <row r="328" spans="2:15" ht="15">
      <c r="B328" s="4"/>
      <c r="C328" s="4"/>
      <c r="E328" s="4"/>
      <c r="O328" s="6"/>
    </row>
    <row r="329" spans="2:15" ht="15">
      <c r="B329" s="4"/>
      <c r="C329" s="4"/>
      <c r="E329" s="4"/>
      <c r="O329" s="6"/>
    </row>
    <row r="330" spans="2:15" ht="15">
      <c r="B330" s="4"/>
      <c r="C330" s="4"/>
      <c r="E330" s="4"/>
      <c r="O330" s="6"/>
    </row>
    <row r="331" spans="2:15" ht="15">
      <c r="B331" s="4"/>
      <c r="C331" s="4"/>
      <c r="E331" s="4"/>
      <c r="O331" s="6"/>
    </row>
    <row r="332" spans="2:15" ht="15">
      <c r="B332" s="4"/>
      <c r="C332" s="4"/>
      <c r="E332" s="4"/>
      <c r="O332" s="6"/>
    </row>
    <row r="333" spans="2:15" ht="15">
      <c r="B333" s="4"/>
      <c r="C333" s="4"/>
      <c r="E333" s="4"/>
      <c r="O333" s="6"/>
    </row>
    <row r="334" spans="2:15" ht="15">
      <c r="B334" s="4"/>
      <c r="C334" s="4"/>
      <c r="E334" s="4"/>
      <c r="O3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142"/>
  <sheetViews>
    <sheetView workbookViewId="0" topLeftCell="A1">
      <selection activeCell="I3" sqref="I3"/>
    </sheetView>
  </sheetViews>
  <sheetFormatPr defaultColWidth="11.421875" defaultRowHeight="12.75"/>
  <cols>
    <col min="1" max="1" width="4.421875" style="18" customWidth="1"/>
    <col min="2" max="2" width="27.7109375" style="18" bestFit="1" customWidth="1"/>
    <col min="3" max="3" width="15.28125" style="18" bestFit="1" customWidth="1"/>
    <col min="4" max="4" width="5.421875" style="18" bestFit="1" customWidth="1"/>
    <col min="5" max="5" width="21.7109375" style="18" bestFit="1" customWidth="1"/>
    <col min="6" max="6" width="14.28125" style="18" customWidth="1"/>
    <col min="7" max="7" width="10.421875" style="18" bestFit="1" customWidth="1"/>
    <col min="8" max="8" width="6.28125" style="18" bestFit="1" customWidth="1"/>
    <col min="9" max="9" width="5.7109375" style="18" bestFit="1" customWidth="1"/>
    <col min="10" max="10" width="5.421875" style="18" bestFit="1" customWidth="1"/>
    <col min="11" max="11" width="4.8515625" style="18" bestFit="1" customWidth="1"/>
    <col min="12" max="12" width="6.00390625" style="18" bestFit="1" customWidth="1"/>
    <col min="13" max="13" width="6.421875" style="18" bestFit="1" customWidth="1"/>
    <col min="14" max="16384" width="8.8515625" style="18" customWidth="1"/>
  </cols>
  <sheetData>
    <row r="1" s="17" customFormat="1" ht="9.75">
      <c r="B1" s="17" t="s">
        <v>128</v>
      </c>
    </row>
    <row r="2" ht="9.75">
      <c r="G2" s="19"/>
    </row>
    <row r="3" spans="2:7" ht="11.25">
      <c r="B3" s="20" t="s">
        <v>0</v>
      </c>
      <c r="C3" s="21" t="s">
        <v>1</v>
      </c>
      <c r="D3" s="22"/>
      <c r="E3" s="23"/>
      <c r="F3" s="24" t="s">
        <v>2</v>
      </c>
      <c r="G3" s="25" t="s">
        <v>3</v>
      </c>
    </row>
    <row r="4" spans="2:7" ht="11.25">
      <c r="B4" s="26"/>
      <c r="C4" s="27"/>
      <c r="D4" s="28"/>
      <c r="E4" s="28"/>
      <c r="F4" s="28"/>
      <c r="G4" s="29"/>
    </row>
    <row r="5" spans="2:7" ht="12" thickBot="1">
      <c r="B5" s="30" t="s">
        <v>4</v>
      </c>
      <c r="C5" s="28" t="s">
        <v>5</v>
      </c>
      <c r="D5" s="141">
        <f>H_Rotor!C16</f>
        <v>3</v>
      </c>
      <c r="E5" s="32" t="s">
        <v>6</v>
      </c>
      <c r="F5" s="33">
        <f>(D6*D5*60)/(2*PI()*(D7/2))</f>
        <v>65.10884035577536</v>
      </c>
      <c r="G5" s="29" t="s">
        <v>7</v>
      </c>
    </row>
    <row r="6" spans="2:7" ht="12" thickBot="1">
      <c r="B6" s="30" t="s">
        <v>8</v>
      </c>
      <c r="C6" s="28" t="s">
        <v>9</v>
      </c>
      <c r="D6" s="145">
        <v>2.5</v>
      </c>
      <c r="E6" s="28"/>
      <c r="F6" s="28"/>
      <c r="G6" s="29"/>
    </row>
    <row r="7" spans="2:7" ht="12" thickBot="1">
      <c r="B7" s="30" t="s">
        <v>10</v>
      </c>
      <c r="C7" s="35" t="s">
        <v>11</v>
      </c>
      <c r="D7" s="142">
        <f>H_Rotor!C6/100</f>
        <v>2.2</v>
      </c>
      <c r="E7" s="32" t="s">
        <v>12</v>
      </c>
      <c r="F7" s="37">
        <f>F5/60</f>
        <v>1.0851473392629225</v>
      </c>
      <c r="G7" s="29" t="s">
        <v>13</v>
      </c>
    </row>
    <row r="8" spans="2:7" ht="12" thickBot="1">
      <c r="B8" s="38"/>
      <c r="C8" s="39"/>
      <c r="D8" s="39"/>
      <c r="E8" s="39"/>
      <c r="F8" s="39"/>
      <c r="G8" s="40"/>
    </row>
    <row r="9" spans="2:10" ht="11.25">
      <c r="B9" s="41" t="s">
        <v>14</v>
      </c>
      <c r="C9" s="42"/>
      <c r="D9" s="42"/>
      <c r="E9" s="42"/>
      <c r="F9" s="42"/>
      <c r="G9" s="43"/>
      <c r="J9" s="44"/>
    </row>
    <row r="10" spans="2:10" ht="12" thickBot="1">
      <c r="B10" s="45"/>
      <c r="C10" s="46"/>
      <c r="D10" s="47"/>
      <c r="E10" s="47"/>
      <c r="F10" s="47"/>
      <c r="G10" s="48"/>
      <c r="J10" s="44"/>
    </row>
    <row r="11" spans="2:10" ht="12" thickBot="1">
      <c r="B11" s="49" t="s">
        <v>15</v>
      </c>
      <c r="C11" s="50" t="s">
        <v>16</v>
      </c>
      <c r="D11" s="143">
        <f>I30</f>
        <v>42</v>
      </c>
      <c r="E11" s="52" t="s">
        <v>17</v>
      </c>
      <c r="F11" s="53">
        <f>(D14+(D16*2)+D17+D15+(D16*2))*D11/2/1000</f>
        <v>2.562</v>
      </c>
      <c r="G11" s="48" t="s">
        <v>18</v>
      </c>
      <c r="J11" s="44"/>
    </row>
    <row r="12" spans="2:10" ht="12" thickBot="1">
      <c r="B12" s="54" t="s">
        <v>19</v>
      </c>
      <c r="C12" s="55"/>
      <c r="D12" s="47"/>
      <c r="E12" s="52" t="s">
        <v>20</v>
      </c>
      <c r="F12" s="56">
        <f>F11/(2*PI())*1000</f>
        <v>407.7549642014359</v>
      </c>
      <c r="G12" s="48" t="s">
        <v>21</v>
      </c>
      <c r="J12" s="44"/>
    </row>
    <row r="13" spans="2:10" ht="11.25">
      <c r="B13" s="45" t="s">
        <v>22</v>
      </c>
      <c r="C13" s="57" t="s">
        <v>23</v>
      </c>
      <c r="D13" s="31">
        <v>50</v>
      </c>
      <c r="E13" s="47"/>
      <c r="F13" s="47"/>
      <c r="G13" s="48"/>
      <c r="J13" s="44"/>
    </row>
    <row r="14" spans="2:10" ht="11.25">
      <c r="B14" s="45" t="s">
        <v>24</v>
      </c>
      <c r="C14" s="45" t="s">
        <v>25</v>
      </c>
      <c r="D14" s="34">
        <v>20</v>
      </c>
      <c r="E14" s="52" t="s">
        <v>26</v>
      </c>
      <c r="F14" s="37">
        <f>(F5/60)*F11</f>
        <v>2.780147483191607</v>
      </c>
      <c r="G14" s="48" t="s">
        <v>27</v>
      </c>
      <c r="J14" s="44"/>
    </row>
    <row r="15" spans="2:7" ht="11.25">
      <c r="B15" s="45" t="s">
        <v>28</v>
      </c>
      <c r="C15" s="45" t="s">
        <v>29</v>
      </c>
      <c r="D15" s="34">
        <v>20</v>
      </c>
      <c r="E15" s="47"/>
      <c r="F15" s="47"/>
      <c r="G15" s="48"/>
    </row>
    <row r="16" spans="2:11" ht="11.25">
      <c r="B16" s="45" t="s">
        <v>30</v>
      </c>
      <c r="C16" s="45" t="s">
        <v>31</v>
      </c>
      <c r="D16" s="58">
        <v>20</v>
      </c>
      <c r="E16" s="47"/>
      <c r="F16" s="47"/>
      <c r="G16" s="48"/>
      <c r="K16" s="19"/>
    </row>
    <row r="17" spans="2:11" ht="11.25">
      <c r="B17" s="45" t="s">
        <v>32</v>
      </c>
      <c r="C17" s="45" t="s">
        <v>33</v>
      </c>
      <c r="D17" s="34">
        <v>2</v>
      </c>
      <c r="E17" s="47"/>
      <c r="F17" s="59"/>
      <c r="G17" s="48"/>
      <c r="K17" s="19"/>
    </row>
    <row r="18" spans="2:11" ht="11.25">
      <c r="B18" s="55" t="s">
        <v>34</v>
      </c>
      <c r="C18" s="60" t="s">
        <v>35</v>
      </c>
      <c r="D18" s="36">
        <v>30</v>
      </c>
      <c r="E18" s="52" t="s">
        <v>36</v>
      </c>
      <c r="F18" s="61">
        <f>(D11*(D15+(D16*2)+(D17*2))/PI())/10/1.25+(0.2*D18)+(2*D13/10)+(4*D16/10)</f>
        <v>92.44935792496236</v>
      </c>
      <c r="G18" s="62" t="s">
        <v>37</v>
      </c>
      <c r="H18" s="63"/>
      <c r="I18" s="63"/>
      <c r="K18" s="19"/>
    </row>
    <row r="19" spans="2:11" ht="11.25">
      <c r="B19" s="55"/>
      <c r="C19" s="55"/>
      <c r="D19" s="55"/>
      <c r="E19" s="64" t="s">
        <v>38</v>
      </c>
      <c r="F19" s="56">
        <f>(D11*(D15+(D16*2)+(D17*2))/PI())/10/1.25-(2*D16/10)+(2*D13/10)+(4*D16/10)+2</f>
        <v>84.44935792496236</v>
      </c>
      <c r="G19" s="62" t="s">
        <v>37</v>
      </c>
      <c r="K19" s="19"/>
    </row>
    <row r="20" spans="2:7" ht="11.25">
      <c r="B20" s="65"/>
      <c r="C20" s="65"/>
      <c r="D20" s="65"/>
      <c r="E20" s="66" t="s">
        <v>39</v>
      </c>
      <c r="F20" s="65"/>
      <c r="G20" s="67"/>
    </row>
    <row r="21" spans="2:11" ht="11.25">
      <c r="B21" s="41" t="s">
        <v>40</v>
      </c>
      <c r="C21" s="28"/>
      <c r="D21" s="28"/>
      <c r="E21" s="28"/>
      <c r="F21" s="28"/>
      <c r="G21" s="29"/>
      <c r="H21" s="68" t="s">
        <v>41</v>
      </c>
      <c r="I21" s="69">
        <v>1.43</v>
      </c>
      <c r="K21" s="19"/>
    </row>
    <row r="22" spans="2:11" ht="11.25">
      <c r="B22" s="26"/>
      <c r="C22" s="27"/>
      <c r="D22" s="70"/>
      <c r="E22" s="28"/>
      <c r="F22" s="28"/>
      <c r="G22" s="29"/>
      <c r="H22" s="71" t="s">
        <v>42</v>
      </c>
      <c r="I22" s="72">
        <v>1.4</v>
      </c>
      <c r="K22" s="19"/>
    </row>
    <row r="23" spans="2:11" ht="11.25">
      <c r="B23" s="30" t="s">
        <v>43</v>
      </c>
      <c r="C23" s="27" t="s">
        <v>44</v>
      </c>
      <c r="D23" s="51">
        <v>25</v>
      </c>
      <c r="F23" s="70"/>
      <c r="G23" s="29"/>
      <c r="H23" s="71" t="s">
        <v>45</v>
      </c>
      <c r="I23" s="72">
        <v>1.38</v>
      </c>
      <c r="K23" s="19"/>
    </row>
    <row r="24" spans="2:11" ht="11.25">
      <c r="B24" s="30" t="s">
        <v>46</v>
      </c>
      <c r="C24" s="28" t="s">
        <v>47</v>
      </c>
      <c r="D24" s="58">
        <v>23</v>
      </c>
      <c r="E24" s="73" t="s">
        <v>48</v>
      </c>
      <c r="F24" s="70"/>
      <c r="G24" s="29"/>
      <c r="H24" s="71" t="s">
        <v>49</v>
      </c>
      <c r="I24" s="72">
        <v>1.32</v>
      </c>
      <c r="K24" s="19"/>
    </row>
    <row r="25" spans="2:11" ht="11.25">
      <c r="B25" s="30" t="s">
        <v>50</v>
      </c>
      <c r="C25" s="26" t="s">
        <v>51</v>
      </c>
      <c r="D25" s="140">
        <v>1.25</v>
      </c>
      <c r="E25" s="74" t="s">
        <v>52</v>
      </c>
      <c r="F25" s="75">
        <f>I34-((I34*(D24/(2*D23)))*0.5)</f>
        <v>0.3388</v>
      </c>
      <c r="G25" s="29" t="s">
        <v>53</v>
      </c>
      <c r="H25" s="71" t="s">
        <v>54</v>
      </c>
      <c r="I25" s="72">
        <v>1.28</v>
      </c>
      <c r="K25" s="19"/>
    </row>
    <row r="26" spans="2:11" ht="11.25">
      <c r="B26" s="38"/>
      <c r="C26" s="76"/>
      <c r="D26" s="76"/>
      <c r="E26" s="39"/>
      <c r="F26" s="39"/>
      <c r="G26" s="40"/>
      <c r="H26" s="77" t="s">
        <v>55</v>
      </c>
      <c r="I26" s="78">
        <v>1.25</v>
      </c>
      <c r="K26" s="19"/>
    </row>
    <row r="27" spans="2:11" ht="11.25">
      <c r="B27" s="41" t="s">
        <v>56</v>
      </c>
      <c r="C27" s="47"/>
      <c r="D27" s="47"/>
      <c r="E27" s="47"/>
      <c r="F27" s="47"/>
      <c r="G27" s="79"/>
      <c r="K27" s="19"/>
    </row>
    <row r="28" spans="2:7" ht="12" thickBot="1">
      <c r="B28" s="45"/>
      <c r="C28" s="46"/>
      <c r="D28" s="47"/>
      <c r="E28" s="47"/>
      <c r="F28" s="47"/>
      <c r="G28" s="48"/>
    </row>
    <row r="29" spans="2:9" ht="12" thickBot="1">
      <c r="B29" s="49" t="s">
        <v>57</v>
      </c>
      <c r="C29" s="47" t="s">
        <v>58</v>
      </c>
      <c r="D29" s="31">
        <v>48</v>
      </c>
      <c r="E29" s="47"/>
      <c r="F29" s="47"/>
      <c r="G29" s="55"/>
      <c r="H29" s="153" t="s">
        <v>163</v>
      </c>
      <c r="I29" s="146">
        <v>14</v>
      </c>
    </row>
    <row r="30" spans="2:9" ht="11.25">
      <c r="B30" s="49" t="s">
        <v>59</v>
      </c>
      <c r="C30" s="47" t="s">
        <v>25</v>
      </c>
      <c r="D30" s="34">
        <v>20</v>
      </c>
      <c r="E30" s="47"/>
      <c r="F30" s="47"/>
      <c r="G30" s="55"/>
      <c r="H30" s="154" t="s">
        <v>151</v>
      </c>
      <c r="I30" s="155">
        <f>SUM(I$29*3)</f>
        <v>42</v>
      </c>
    </row>
    <row r="31" spans="2:9" ht="12" thickBot="1">
      <c r="B31" s="49" t="s">
        <v>60</v>
      </c>
      <c r="C31" s="47" t="s">
        <v>61</v>
      </c>
      <c r="D31" s="34">
        <v>50</v>
      </c>
      <c r="E31" s="47"/>
      <c r="F31" s="47"/>
      <c r="G31" s="55"/>
      <c r="H31" s="156" t="s">
        <v>152</v>
      </c>
      <c r="I31" s="157">
        <f>SUM(I$29*4)</f>
        <v>56</v>
      </c>
    </row>
    <row r="32" spans="2:7" ht="12" thickBot="1">
      <c r="B32" s="49" t="s">
        <v>62</v>
      </c>
      <c r="C32" s="47" t="s">
        <v>63</v>
      </c>
      <c r="D32" s="144">
        <f>I31</f>
        <v>56</v>
      </c>
      <c r="E32" s="47"/>
      <c r="F32" s="47"/>
      <c r="G32" s="48"/>
    </row>
    <row r="33" spans="2:9" ht="12" thickBot="1">
      <c r="B33" s="49" t="s">
        <v>64</v>
      </c>
      <c r="C33" s="80" t="s">
        <v>65</v>
      </c>
      <c r="D33" s="36">
        <v>3</v>
      </c>
      <c r="E33" s="47"/>
      <c r="F33" s="47"/>
      <c r="G33" s="48"/>
      <c r="H33" s="134" t="s">
        <v>156</v>
      </c>
      <c r="I33" s="134">
        <v>0.39</v>
      </c>
    </row>
    <row r="34" spans="2:9" ht="10.5" thickBot="1">
      <c r="B34" s="45"/>
      <c r="C34" s="47"/>
      <c r="D34" s="47"/>
      <c r="E34" s="46"/>
      <c r="F34" s="81"/>
      <c r="G34" s="48"/>
      <c r="H34" s="134" t="s">
        <v>157</v>
      </c>
      <c r="I34" s="134">
        <v>0.44</v>
      </c>
    </row>
    <row r="35" spans="2:10" ht="10.5" thickBot="1">
      <c r="B35" s="82" t="s">
        <v>66</v>
      </c>
      <c r="C35" s="47"/>
      <c r="D35" s="48"/>
      <c r="E35" s="52" t="s">
        <v>67</v>
      </c>
      <c r="F35" s="83">
        <f>((((D29+1.4)/(SQRT(D33)*SQRT(2)))/((2*D32*F25*F7*D30/1000*D31/1000)*(D11/D33))))</f>
        <v>34.98429720491877</v>
      </c>
      <c r="G35" s="48" t="s">
        <v>68</v>
      </c>
      <c r="H35" s="84"/>
      <c r="J35" s="85"/>
    </row>
    <row r="36" spans="2:11" ht="12" thickBot="1">
      <c r="B36" s="45"/>
      <c r="C36" s="47"/>
      <c r="D36" s="48"/>
      <c r="E36" s="52"/>
      <c r="F36" s="86"/>
      <c r="G36" s="48"/>
      <c r="I36" s="158" t="s">
        <v>147</v>
      </c>
      <c r="J36" s="158"/>
      <c r="K36" s="158"/>
    </row>
    <row r="37" spans="2:7" ht="10.5" thickBot="1">
      <c r="B37" s="82" t="s">
        <v>69</v>
      </c>
      <c r="C37" s="47"/>
      <c r="D37" s="48"/>
      <c r="E37" s="118" t="s">
        <v>67</v>
      </c>
      <c r="F37" s="83">
        <f>(((D29+1.4)/1.414)/(2*D32*F25*F7*D30/1000*D31/1000))/(D11/D33)</f>
        <v>60.603732080570545</v>
      </c>
      <c r="G37" s="48" t="s">
        <v>68</v>
      </c>
    </row>
    <row r="38" spans="2:17" ht="10.5" thickBot="1">
      <c r="B38" s="87"/>
      <c r="C38" s="65"/>
      <c r="D38" s="65"/>
      <c r="E38" s="65"/>
      <c r="F38" s="65"/>
      <c r="G38" s="67"/>
      <c r="H38" s="151" t="s">
        <v>158</v>
      </c>
      <c r="I38" s="152" t="s">
        <v>148</v>
      </c>
      <c r="J38" s="152" t="s">
        <v>149</v>
      </c>
      <c r="K38" s="152" t="s">
        <v>150</v>
      </c>
      <c r="L38" s="152" t="s">
        <v>154</v>
      </c>
      <c r="M38" s="152" t="s">
        <v>153</v>
      </c>
      <c r="N38" s="159" t="s">
        <v>155</v>
      </c>
      <c r="O38" s="159"/>
      <c r="P38" s="159"/>
      <c r="Q38" s="138"/>
    </row>
    <row r="39" spans="2:17" ht="9.75">
      <c r="B39" s="41" t="s">
        <v>70</v>
      </c>
      <c r="C39" s="28"/>
      <c r="D39" s="28"/>
      <c r="E39" s="28"/>
      <c r="F39" s="28"/>
      <c r="G39" s="29"/>
      <c r="H39" s="134" t="s">
        <v>157</v>
      </c>
      <c r="I39" s="136">
        <v>40</v>
      </c>
      <c r="J39" s="136">
        <v>20</v>
      </c>
      <c r="K39" s="136">
        <v>10</v>
      </c>
      <c r="L39" s="137">
        <v>0.66</v>
      </c>
      <c r="M39" s="149">
        <f>SUM(L39*I$31)</f>
        <v>36.96</v>
      </c>
      <c r="N39" s="139" t="s">
        <v>159</v>
      </c>
      <c r="O39" s="139"/>
      <c r="P39" s="139"/>
      <c r="Q39" s="139"/>
    </row>
    <row r="40" spans="2:17" ht="10.5" thickBot="1">
      <c r="B40" s="26"/>
      <c r="C40" s="27"/>
      <c r="D40" s="28"/>
      <c r="E40" s="28"/>
      <c r="F40" s="28"/>
      <c r="G40" s="29"/>
      <c r="H40" s="134" t="s">
        <v>157</v>
      </c>
      <c r="I40" s="136">
        <v>60</v>
      </c>
      <c r="J40" s="136">
        <v>20</v>
      </c>
      <c r="K40" s="136">
        <v>15</v>
      </c>
      <c r="L40" s="137">
        <v>1.55</v>
      </c>
      <c r="M40" s="149">
        <f aca="true" t="shared" si="0" ref="M40:M46">SUM(L40*I$31)</f>
        <v>86.8</v>
      </c>
      <c r="N40" s="139" t="s">
        <v>159</v>
      </c>
      <c r="O40" s="139"/>
      <c r="P40" s="139"/>
      <c r="Q40" s="139"/>
    </row>
    <row r="41" spans="2:17" ht="9.75">
      <c r="B41" s="30" t="s">
        <v>71</v>
      </c>
      <c r="C41" s="28" t="s">
        <v>72</v>
      </c>
      <c r="D41" s="31">
        <v>2.01</v>
      </c>
      <c r="E41" s="28"/>
      <c r="F41" s="28"/>
      <c r="G41" s="29"/>
      <c r="H41" s="134" t="s">
        <v>157</v>
      </c>
      <c r="I41" s="136">
        <v>40</v>
      </c>
      <c r="J41" s="136">
        <v>25</v>
      </c>
      <c r="K41" s="136">
        <v>10</v>
      </c>
      <c r="L41" s="137">
        <v>0.35</v>
      </c>
      <c r="M41" s="149">
        <f>SUM(L41*I$31)</f>
        <v>19.599999999999998</v>
      </c>
      <c r="N41" s="139" t="s">
        <v>160</v>
      </c>
      <c r="O41" s="139"/>
      <c r="P41" s="139"/>
      <c r="Q41" s="139"/>
    </row>
    <row r="42" spans="2:17" ht="9.75">
      <c r="B42" s="30" t="s">
        <v>73</v>
      </c>
      <c r="C42" s="28" t="s">
        <v>74</v>
      </c>
      <c r="D42" s="34">
        <v>1.8</v>
      </c>
      <c r="E42" s="28"/>
      <c r="F42" s="28"/>
      <c r="G42" s="29"/>
      <c r="H42" s="134" t="s">
        <v>157</v>
      </c>
      <c r="I42" s="136">
        <v>50</v>
      </c>
      <c r="J42" s="136">
        <v>50</v>
      </c>
      <c r="K42" s="136">
        <v>15</v>
      </c>
      <c r="L42" s="137">
        <v>1.05</v>
      </c>
      <c r="M42" s="149">
        <f t="shared" si="0"/>
        <v>58.800000000000004</v>
      </c>
      <c r="N42" s="139" t="s">
        <v>161</v>
      </c>
      <c r="O42" s="139"/>
      <c r="P42" s="139"/>
      <c r="Q42" s="139"/>
    </row>
    <row r="43" spans="2:17" ht="9.75">
      <c r="B43" s="30" t="s">
        <v>75</v>
      </c>
      <c r="C43" s="26" t="s">
        <v>76</v>
      </c>
      <c r="D43" s="34">
        <v>1</v>
      </c>
      <c r="E43" s="28"/>
      <c r="F43" s="28"/>
      <c r="G43" s="29"/>
      <c r="H43" s="134" t="s">
        <v>157</v>
      </c>
      <c r="I43" s="136">
        <v>50</v>
      </c>
      <c r="J43" s="136">
        <v>30</v>
      </c>
      <c r="K43" s="136">
        <v>15</v>
      </c>
      <c r="L43" s="137">
        <v>0.72</v>
      </c>
      <c r="M43" s="149">
        <f t="shared" si="0"/>
        <v>40.32</v>
      </c>
      <c r="N43" s="139" t="s">
        <v>162</v>
      </c>
      <c r="O43" s="139"/>
      <c r="P43" s="139"/>
      <c r="Q43" s="139"/>
    </row>
    <row r="44" spans="2:17" ht="9.75">
      <c r="B44" s="30" t="s">
        <v>77</v>
      </c>
      <c r="C44" s="70" t="s">
        <v>78</v>
      </c>
      <c r="D44" s="34">
        <v>1</v>
      </c>
      <c r="E44" s="28" t="s">
        <v>79</v>
      </c>
      <c r="F44" s="28"/>
      <c r="G44" s="29"/>
      <c r="H44" s="134" t="s">
        <v>157</v>
      </c>
      <c r="I44" s="136">
        <v>75</v>
      </c>
      <c r="J44" s="136">
        <v>50</v>
      </c>
      <c r="K44" s="136">
        <v>15</v>
      </c>
      <c r="L44" s="137">
        <v>1.58</v>
      </c>
      <c r="M44" s="149">
        <f t="shared" si="0"/>
        <v>88.48</v>
      </c>
      <c r="N44" s="139" t="s">
        <v>162</v>
      </c>
      <c r="O44" s="139"/>
      <c r="P44" s="139"/>
      <c r="Q44" s="139"/>
    </row>
    <row r="45" spans="2:17" ht="10.5" thickBot="1">
      <c r="B45" s="30" t="s">
        <v>80</v>
      </c>
      <c r="C45" s="35" t="s">
        <v>81</v>
      </c>
      <c r="D45" s="36">
        <v>1.5</v>
      </c>
      <c r="E45" s="28" t="s">
        <v>79</v>
      </c>
      <c r="F45" s="28"/>
      <c r="G45" s="29"/>
      <c r="H45" s="134" t="s">
        <v>157</v>
      </c>
      <c r="I45" s="136">
        <v>50</v>
      </c>
      <c r="J45" s="136">
        <v>20</v>
      </c>
      <c r="K45" s="136">
        <v>20</v>
      </c>
      <c r="L45" s="137">
        <v>1.08</v>
      </c>
      <c r="M45" s="149">
        <f t="shared" si="0"/>
        <v>60.480000000000004</v>
      </c>
      <c r="N45" s="139" t="s">
        <v>164</v>
      </c>
      <c r="O45" s="139"/>
      <c r="P45" s="139"/>
      <c r="Q45" s="139"/>
    </row>
    <row r="46" spans="2:17" ht="10.5" thickBot="1">
      <c r="B46" s="26"/>
      <c r="C46" s="70"/>
      <c r="D46" s="70"/>
      <c r="E46" s="27"/>
      <c r="F46" s="70"/>
      <c r="G46" s="29"/>
      <c r="H46" s="134" t="s">
        <v>157</v>
      </c>
      <c r="I46" s="147">
        <v>50</v>
      </c>
      <c r="J46" s="147">
        <v>20</v>
      </c>
      <c r="K46" s="147">
        <v>25</v>
      </c>
      <c r="L46" s="148">
        <v>1.12</v>
      </c>
      <c r="M46" s="150">
        <f t="shared" si="0"/>
        <v>62.720000000000006</v>
      </c>
      <c r="N46" s="139" t="s">
        <v>164</v>
      </c>
      <c r="O46" s="139"/>
      <c r="P46" s="139"/>
      <c r="Q46" s="139"/>
    </row>
    <row r="47" spans="2:17" ht="10.5" thickBot="1">
      <c r="B47" s="82" t="s">
        <v>66</v>
      </c>
      <c r="C47" s="28"/>
      <c r="D47" s="28"/>
      <c r="E47" s="119" t="s">
        <v>82</v>
      </c>
      <c r="F47" s="88">
        <f>(PI()*((D41/2)*(D41/2))*F35*D43*D42)/D16</f>
        <v>9.990740057503654</v>
      </c>
      <c r="G47" s="29" t="s">
        <v>21</v>
      </c>
      <c r="H47" s="134"/>
      <c r="N47" s="135"/>
      <c r="O47" s="135"/>
      <c r="P47" s="135"/>
      <c r="Q47" s="135"/>
    </row>
    <row r="48" spans="2:17" ht="10.5" thickBot="1">
      <c r="B48" s="26"/>
      <c r="C48" s="28"/>
      <c r="D48" s="28"/>
      <c r="E48" s="119"/>
      <c r="F48" s="89" t="s">
        <v>83</v>
      </c>
      <c r="G48" s="29"/>
      <c r="N48" s="135"/>
      <c r="O48" s="135"/>
      <c r="P48" s="135"/>
      <c r="Q48" s="135"/>
    </row>
    <row r="49" spans="2:7" ht="10.5" thickBot="1">
      <c r="B49" s="82" t="s">
        <v>69</v>
      </c>
      <c r="C49" s="28"/>
      <c r="D49" s="28"/>
      <c r="E49" s="120" t="s">
        <v>82</v>
      </c>
      <c r="F49" s="88">
        <f>(PI()*((D41/2)*(D41/2))*F37*D43*D42)/D16</f>
        <v>17.30708295167484</v>
      </c>
      <c r="G49" s="29" t="s">
        <v>21</v>
      </c>
    </row>
    <row r="50" spans="2:7" ht="9.75">
      <c r="B50" s="38"/>
      <c r="C50" s="39"/>
      <c r="D50" s="39"/>
      <c r="E50" s="39"/>
      <c r="F50" s="39"/>
      <c r="G50" s="40"/>
    </row>
    <row r="51" spans="2:7" ht="9.75">
      <c r="B51" s="41" t="s">
        <v>84</v>
      </c>
      <c r="C51" s="47"/>
      <c r="D51" s="47"/>
      <c r="E51" s="47"/>
      <c r="F51" s="47"/>
      <c r="G51" s="48"/>
    </row>
    <row r="52" spans="2:7" ht="9.75">
      <c r="B52" s="45"/>
      <c r="C52" s="47"/>
      <c r="D52" s="47"/>
      <c r="E52" s="55"/>
      <c r="F52" s="47"/>
      <c r="G52" s="48"/>
    </row>
    <row r="53" spans="2:7" ht="9.75">
      <c r="B53" s="82" t="s">
        <v>66</v>
      </c>
      <c r="C53" s="47"/>
      <c r="D53" s="55"/>
      <c r="E53" s="121" t="s">
        <v>85</v>
      </c>
      <c r="F53" s="61">
        <f>D43*F35*(D13*2+D14+D15+D16*2)/1000</f>
        <v>6.297173496885378</v>
      </c>
      <c r="G53" s="48" t="s">
        <v>18</v>
      </c>
    </row>
    <row r="54" spans="2:7" ht="9.75">
      <c r="B54" s="45"/>
      <c r="C54" s="47"/>
      <c r="D54" s="55"/>
      <c r="E54" s="122" t="s">
        <v>86</v>
      </c>
      <c r="F54" s="90">
        <f>F53*D11</f>
        <v>264.48128686918585</v>
      </c>
      <c r="G54" s="48" t="s">
        <v>18</v>
      </c>
    </row>
    <row r="55" spans="2:7" ht="9.75">
      <c r="B55" s="45"/>
      <c r="C55" s="47"/>
      <c r="D55" s="55"/>
      <c r="E55" s="123" t="s">
        <v>87</v>
      </c>
      <c r="F55" s="56">
        <f>100*PI()*(D41/2)^2*(F53/100)*8.96*D11*D43</f>
        <v>7519.43059687955</v>
      </c>
      <c r="G55" s="48" t="s">
        <v>88</v>
      </c>
    </row>
    <row r="56" spans="2:7" ht="9.75">
      <c r="B56" s="45"/>
      <c r="C56" s="47"/>
      <c r="D56" s="55"/>
      <c r="E56" s="64"/>
      <c r="F56" s="91"/>
      <c r="G56" s="48"/>
    </row>
    <row r="57" spans="2:7" ht="9.75">
      <c r="B57" s="82" t="s">
        <v>69</v>
      </c>
      <c r="C57" s="47"/>
      <c r="D57" s="55"/>
      <c r="E57" s="121" t="s">
        <v>85</v>
      </c>
      <c r="F57" s="61">
        <f>D43*F37*(D13*2+D14+D15+D16*2)/1000</f>
        <v>10.908671774502698</v>
      </c>
      <c r="G57" s="48" t="s">
        <v>18</v>
      </c>
    </row>
    <row r="58" spans="2:7" ht="9.75">
      <c r="B58" s="45"/>
      <c r="C58" s="47"/>
      <c r="D58" s="55"/>
      <c r="E58" s="122" t="s">
        <v>86</v>
      </c>
      <c r="F58" s="90">
        <f>F57*D11</f>
        <v>458.16421452911334</v>
      </c>
      <c r="G58" s="48" t="s">
        <v>18</v>
      </c>
    </row>
    <row r="59" spans="2:7" ht="9.75">
      <c r="B59" s="45"/>
      <c r="C59" s="47"/>
      <c r="D59" s="55"/>
      <c r="E59" s="123" t="s">
        <v>87</v>
      </c>
      <c r="F59" s="56">
        <f>100*PI()*(D41/2)^2*(F57/100)*8.96*D11*D43</f>
        <v>13026.002912748554</v>
      </c>
      <c r="G59" s="48" t="s">
        <v>88</v>
      </c>
    </row>
    <row r="60" spans="2:7" ht="9.75">
      <c r="B60" s="87"/>
      <c r="C60" s="65"/>
      <c r="D60" s="65"/>
      <c r="E60" s="65"/>
      <c r="F60" s="65"/>
      <c r="G60" s="67"/>
    </row>
    <row r="61" spans="2:7" ht="9.75">
      <c r="B61" s="41" t="s">
        <v>89</v>
      </c>
      <c r="C61" s="28"/>
      <c r="D61" s="28"/>
      <c r="E61" s="28"/>
      <c r="F61" s="28"/>
      <c r="G61" s="29"/>
    </row>
    <row r="62" spans="2:7" ht="9.75">
      <c r="B62" s="26"/>
      <c r="C62" s="27"/>
      <c r="D62" s="28"/>
      <c r="E62" s="28"/>
      <c r="F62" s="28"/>
      <c r="G62" s="29"/>
    </row>
    <row r="63" spans="2:7" ht="9.75">
      <c r="B63" s="30" t="s">
        <v>90</v>
      </c>
      <c r="C63" s="92" t="s">
        <v>91</v>
      </c>
      <c r="D63" s="93">
        <v>0.00851</v>
      </c>
      <c r="E63" s="28"/>
      <c r="F63" s="28"/>
      <c r="G63" s="29"/>
    </row>
    <row r="64" spans="2:7" ht="9.75">
      <c r="B64" s="26"/>
      <c r="C64" s="28"/>
      <c r="D64" s="28"/>
      <c r="E64" s="27"/>
      <c r="F64" s="70"/>
      <c r="G64" s="29"/>
    </row>
    <row r="65" spans="2:9" ht="9.75">
      <c r="B65" s="82" t="s">
        <v>66</v>
      </c>
      <c r="C65" s="28"/>
      <c r="D65" s="29"/>
      <c r="E65" s="32" t="s">
        <v>92</v>
      </c>
      <c r="F65" s="37">
        <f>(((F53/D43)*D63*D11*2/D33)/((PI()*((D41/2)*(D41/2)))*D43))</f>
        <v>0.4728803351813614</v>
      </c>
      <c r="G65" s="29" t="s">
        <v>93</v>
      </c>
      <c r="I65" s="19"/>
    </row>
    <row r="66" spans="2:9" ht="9.75">
      <c r="B66" s="26"/>
      <c r="C66" s="28"/>
      <c r="D66" s="29"/>
      <c r="E66" s="32"/>
      <c r="F66" s="29"/>
      <c r="G66" s="29"/>
      <c r="I66" s="19"/>
    </row>
    <row r="67" spans="2:9" ht="9.75">
      <c r="B67" s="82" t="s">
        <v>69</v>
      </c>
      <c r="C67" s="28"/>
      <c r="D67" s="29"/>
      <c r="E67" s="124" t="s">
        <v>92</v>
      </c>
      <c r="F67" s="37">
        <f>((((F57/D43)*D63*D11*2/D33)/((PI()*((D41/2)*(D41/2)))*D43)))/3</f>
        <v>0.2730588238073118</v>
      </c>
      <c r="G67" s="29" t="s">
        <v>93</v>
      </c>
      <c r="I67" s="19"/>
    </row>
    <row r="68" spans="2:9" ht="9.75">
      <c r="B68" s="26"/>
      <c r="C68" s="28"/>
      <c r="D68" s="28"/>
      <c r="E68" s="28"/>
      <c r="F68" s="28"/>
      <c r="G68" s="29"/>
      <c r="I68" s="19"/>
    </row>
    <row r="69" spans="2:9" ht="9.75">
      <c r="B69" s="38"/>
      <c r="C69" s="39"/>
      <c r="D69" s="39"/>
      <c r="E69" s="39"/>
      <c r="F69" s="39"/>
      <c r="G69" s="40"/>
      <c r="I69" s="19"/>
    </row>
    <row r="70" spans="2:7" ht="9.75">
      <c r="B70" s="41" t="s">
        <v>94</v>
      </c>
      <c r="C70" s="47"/>
      <c r="D70" s="47"/>
      <c r="E70" s="47"/>
      <c r="F70" s="47"/>
      <c r="G70" s="48"/>
    </row>
    <row r="71" spans="2:7" ht="9.75">
      <c r="B71" s="45" t="s">
        <v>95</v>
      </c>
      <c r="C71" s="47"/>
      <c r="D71" s="47"/>
      <c r="E71" s="47"/>
      <c r="F71" s="47"/>
      <c r="G71" s="48"/>
    </row>
    <row r="72" spans="2:7" ht="9.75">
      <c r="B72" s="45"/>
      <c r="C72" s="47"/>
      <c r="D72" s="47"/>
      <c r="E72" s="94" t="s">
        <v>66</v>
      </c>
      <c r="F72" s="47"/>
      <c r="G72" s="48"/>
    </row>
    <row r="73" spans="2:7" ht="9.75">
      <c r="B73" s="45" t="s">
        <v>96</v>
      </c>
      <c r="C73" s="55" t="s">
        <v>97</v>
      </c>
      <c r="D73" s="95">
        <v>1.23</v>
      </c>
      <c r="E73" s="64" t="s">
        <v>98</v>
      </c>
      <c r="F73" s="96">
        <f>(0.5*D73*(PI()*((D7/2)*(D7/2)))*(D76*D76*D76)*(D74/100))</f>
        <v>52.36708227898213</v>
      </c>
      <c r="G73" s="48" t="s">
        <v>99</v>
      </c>
    </row>
    <row r="74" spans="2:9" ht="9.75">
      <c r="B74" s="45" t="s">
        <v>100</v>
      </c>
      <c r="C74" s="55" t="s">
        <v>101</v>
      </c>
      <c r="D74" s="97">
        <v>35</v>
      </c>
      <c r="E74" s="64" t="s">
        <v>102</v>
      </c>
      <c r="F74" s="98">
        <f>SQRT((D29*D29+2*F73*F65)/(2*F65*F65)-SQRT((D29^2+2*F73*F65)^2/(4*F65^4)-(F73^2/F65^2)))</f>
        <v>1.0795005150566115</v>
      </c>
      <c r="G74" s="48" t="s">
        <v>103</v>
      </c>
      <c r="I74" s="85"/>
    </row>
    <row r="75" spans="2:9" ht="9.75">
      <c r="B75" s="45" t="s">
        <v>104</v>
      </c>
      <c r="C75" s="55" t="s">
        <v>105</v>
      </c>
      <c r="D75" s="99">
        <v>1.4</v>
      </c>
      <c r="E75" s="125" t="s">
        <v>106</v>
      </c>
      <c r="F75" s="100">
        <f>F73-F74^2*F65</f>
        <v>51.81602472272203</v>
      </c>
      <c r="G75" s="48" t="s">
        <v>99</v>
      </c>
      <c r="I75" s="85"/>
    </row>
    <row r="76" spans="2:9" ht="10.5" thickBot="1">
      <c r="B76" s="45" t="s">
        <v>107</v>
      </c>
      <c r="C76" s="55" t="s">
        <v>27</v>
      </c>
      <c r="D76" s="101">
        <v>4</v>
      </c>
      <c r="E76" s="125" t="s">
        <v>108</v>
      </c>
      <c r="F76" s="100">
        <f>F75*100/F73</f>
        <v>98.94770238806817</v>
      </c>
      <c r="G76" s="48" t="s">
        <v>101</v>
      </c>
      <c r="I76" s="102"/>
    </row>
    <row r="77" spans="2:9" ht="9.75">
      <c r="B77" s="45"/>
      <c r="C77" s="47"/>
      <c r="D77" s="48"/>
      <c r="E77" s="125" t="s">
        <v>109</v>
      </c>
      <c r="F77" s="103">
        <f>F74^2*F65</f>
        <v>0.5510575562601023</v>
      </c>
      <c r="G77" s="48" t="s">
        <v>99</v>
      </c>
      <c r="I77" s="85"/>
    </row>
    <row r="78" spans="2:9" ht="9.75">
      <c r="B78" s="45"/>
      <c r="C78" s="55"/>
      <c r="D78" s="104"/>
      <c r="E78" s="64" t="s">
        <v>110</v>
      </c>
      <c r="F78" s="98">
        <f>D75*F74</f>
        <v>1.511300721079256</v>
      </c>
      <c r="G78" s="48" t="s">
        <v>99</v>
      </c>
      <c r="I78" s="85"/>
    </row>
    <row r="79" spans="1:9" ht="9.75">
      <c r="A79" s="105"/>
      <c r="B79" s="45"/>
      <c r="C79" s="47"/>
      <c r="D79" s="48"/>
      <c r="E79" s="64" t="s">
        <v>111</v>
      </c>
      <c r="F79" s="98">
        <f>F75-F78</f>
        <v>50.30472400164277</v>
      </c>
      <c r="G79" s="48" t="s">
        <v>99</v>
      </c>
      <c r="I79" s="85"/>
    </row>
    <row r="80" spans="1:9" ht="9.75">
      <c r="A80" s="106"/>
      <c r="B80" s="45"/>
      <c r="C80" s="55"/>
      <c r="D80" s="107"/>
      <c r="E80" s="126" t="s">
        <v>112</v>
      </c>
      <c r="F80" s="98">
        <f>F79/D29</f>
        <v>1.0480150833675577</v>
      </c>
      <c r="G80" s="48" t="s">
        <v>103</v>
      </c>
      <c r="I80" s="85"/>
    </row>
    <row r="81" spans="1:9" ht="9.75">
      <c r="A81" s="108"/>
      <c r="B81" s="45"/>
      <c r="C81" s="55"/>
      <c r="D81" s="107"/>
      <c r="E81" s="125" t="s">
        <v>113</v>
      </c>
      <c r="F81" s="100">
        <f>F79*100/F73</f>
        <v>96.06172773508311</v>
      </c>
      <c r="G81" s="48" t="s">
        <v>101</v>
      </c>
      <c r="I81" s="109"/>
    </row>
    <row r="82" spans="1:9" ht="10.5" thickBot="1">
      <c r="A82" s="108"/>
      <c r="B82" s="45"/>
      <c r="C82" s="55"/>
      <c r="D82" s="104"/>
      <c r="E82" s="127" t="s">
        <v>114</v>
      </c>
      <c r="F82" s="110">
        <f>F81*D74/100</f>
        <v>33.62160470727909</v>
      </c>
      <c r="G82" s="48" t="s">
        <v>101</v>
      </c>
      <c r="I82" s="19"/>
    </row>
    <row r="83" spans="2:9" ht="9.75">
      <c r="B83" s="45"/>
      <c r="C83" s="55"/>
      <c r="D83" s="55"/>
      <c r="E83" s="47"/>
      <c r="F83" s="52"/>
      <c r="G83" s="48"/>
      <c r="I83" s="19"/>
    </row>
    <row r="84" spans="2:9" ht="9.75">
      <c r="B84" s="45"/>
      <c r="C84" s="55"/>
      <c r="D84" s="111"/>
      <c r="E84" s="94" t="s">
        <v>69</v>
      </c>
      <c r="F84" s="64"/>
      <c r="G84" s="48"/>
      <c r="I84" s="19"/>
    </row>
    <row r="85" spans="2:9" ht="9.75">
      <c r="B85" s="45"/>
      <c r="C85" s="111"/>
      <c r="D85" s="48"/>
      <c r="E85" s="64" t="s">
        <v>98</v>
      </c>
      <c r="F85" s="96">
        <f>(0.5*D73*(PI()*((D7/2)*(D7/2)))*(D76*D76*D76)*(D74/100))</f>
        <v>52.36708227898213</v>
      </c>
      <c r="G85" s="48" t="s">
        <v>99</v>
      </c>
      <c r="I85" s="19"/>
    </row>
    <row r="86" spans="2:9" ht="9.75">
      <c r="B86" s="45"/>
      <c r="C86" s="111"/>
      <c r="D86" s="48"/>
      <c r="E86" s="64" t="s">
        <v>102</v>
      </c>
      <c r="F86" s="98">
        <f>SQRT((D29*D29+2*F85*F67)/(2*F67*F67)-SQRT((D29^2+2*F85*F67)^2/(4*F67^4)-(F85^2/F67^2)))</f>
        <v>1.0842926993907804</v>
      </c>
      <c r="G86" s="48" t="s">
        <v>103</v>
      </c>
      <c r="I86" s="19"/>
    </row>
    <row r="87" spans="2:9" ht="9.75">
      <c r="B87" s="45"/>
      <c r="C87" s="111"/>
      <c r="D87" s="48"/>
      <c r="E87" s="125" t="s">
        <v>106</v>
      </c>
      <c r="F87" s="100">
        <f>F85-F86^2*F67</f>
        <v>52.046049570760474</v>
      </c>
      <c r="G87" s="48" t="s">
        <v>99</v>
      </c>
      <c r="I87" s="19"/>
    </row>
    <row r="88" spans="2:7" ht="9.75">
      <c r="B88" s="45"/>
      <c r="C88" s="111"/>
      <c r="D88" s="48"/>
      <c r="E88" s="125" t="s">
        <v>108</v>
      </c>
      <c r="F88" s="100">
        <f>F87*100/F85</f>
        <v>99.38695704581863</v>
      </c>
      <c r="G88" s="48" t="s">
        <v>101</v>
      </c>
    </row>
    <row r="89" spans="2:7" ht="9.75">
      <c r="B89" s="45"/>
      <c r="C89" s="55"/>
      <c r="D89" s="48"/>
      <c r="E89" s="125" t="s">
        <v>109</v>
      </c>
      <c r="F89" s="103">
        <f>F86^2*F67</f>
        <v>0.3210327082216573</v>
      </c>
      <c r="G89" s="48" t="s">
        <v>99</v>
      </c>
    </row>
    <row r="90" spans="2:7" ht="9.75">
      <c r="B90" s="45"/>
      <c r="C90" s="111"/>
      <c r="D90" s="48"/>
      <c r="E90" s="64" t="s">
        <v>110</v>
      </c>
      <c r="F90" s="98">
        <f>D75*F86</f>
        <v>1.5180097791470926</v>
      </c>
      <c r="G90" s="48" t="s">
        <v>99</v>
      </c>
    </row>
    <row r="91" spans="2:7" ht="9.75">
      <c r="B91" s="45"/>
      <c r="C91" s="111"/>
      <c r="D91" s="48"/>
      <c r="E91" s="64" t="s">
        <v>111</v>
      </c>
      <c r="F91" s="98">
        <f>F87-F90</f>
        <v>50.52803979161338</v>
      </c>
      <c r="G91" s="48" t="s">
        <v>99</v>
      </c>
    </row>
    <row r="92" spans="2:7" ht="9.75">
      <c r="B92" s="54"/>
      <c r="C92" s="91"/>
      <c r="D92" s="48"/>
      <c r="E92" s="64" t="s">
        <v>112</v>
      </c>
      <c r="F92" s="98">
        <f>F91/D29</f>
        <v>1.0526674956586122</v>
      </c>
      <c r="G92" s="48" t="s">
        <v>103</v>
      </c>
    </row>
    <row r="93" spans="2:7" ht="9.75">
      <c r="B93" s="54"/>
      <c r="C93" s="91"/>
      <c r="D93" s="48"/>
      <c r="E93" s="125" t="s">
        <v>113</v>
      </c>
      <c r="F93" s="100">
        <f>F91*100/F85</f>
        <v>96.4881707986491</v>
      </c>
      <c r="G93" s="48" t="s">
        <v>101</v>
      </c>
    </row>
    <row r="94" spans="2:7" ht="9.75">
      <c r="B94" s="45"/>
      <c r="C94" s="55"/>
      <c r="D94" s="48"/>
      <c r="E94" s="128" t="s">
        <v>114</v>
      </c>
      <c r="F94" s="110">
        <f>F88*D74/100</f>
        <v>34.785434966036526</v>
      </c>
      <c r="G94" s="48" t="s">
        <v>101</v>
      </c>
    </row>
    <row r="95" spans="2:7" ht="9.75">
      <c r="B95" s="87"/>
      <c r="C95" s="65"/>
      <c r="D95" s="65"/>
      <c r="E95" s="65"/>
      <c r="F95" s="112"/>
      <c r="G95" s="67"/>
    </row>
    <row r="96" spans="2:8" ht="9.75">
      <c r="B96" s="113" t="s">
        <v>66</v>
      </c>
      <c r="C96" s="114"/>
      <c r="D96" s="114"/>
      <c r="E96" s="114"/>
      <c r="F96" s="114"/>
      <c r="G96" s="115"/>
      <c r="H96" s="19"/>
    </row>
    <row r="97" spans="2:6" ht="9.75">
      <c r="B97" s="47"/>
      <c r="F97" s="47"/>
    </row>
    <row r="98" ht="9.75">
      <c r="F98" s="47"/>
    </row>
    <row r="99" ht="9.75">
      <c r="F99" s="47"/>
    </row>
    <row r="100" ht="9.75">
      <c r="F100" s="47"/>
    </row>
    <row r="101" ht="9.75">
      <c r="F101" s="47"/>
    </row>
    <row r="102" ht="9.75">
      <c r="F102" s="47"/>
    </row>
    <row r="103" ht="9.75">
      <c r="F103" s="47"/>
    </row>
    <row r="104" ht="9.75">
      <c r="F104" s="47"/>
    </row>
    <row r="105" ht="9.75">
      <c r="F105" s="47"/>
    </row>
    <row r="106" ht="9.75">
      <c r="F106" s="47"/>
    </row>
    <row r="107" ht="9.75">
      <c r="F107" s="47"/>
    </row>
    <row r="108" ht="9.75">
      <c r="F108" s="47"/>
    </row>
    <row r="109" ht="9.75">
      <c r="F109" s="47"/>
    </row>
    <row r="110" ht="9.75">
      <c r="F110" s="47"/>
    </row>
    <row r="111" ht="9.75">
      <c r="F111" s="47"/>
    </row>
    <row r="112" ht="9.75">
      <c r="F112" s="47"/>
    </row>
    <row r="113" ht="9.75">
      <c r="F113" s="47"/>
    </row>
    <row r="114" ht="9.75">
      <c r="F114" s="47"/>
    </row>
    <row r="115" ht="9.75">
      <c r="F115" s="47"/>
    </row>
    <row r="116" ht="9.75">
      <c r="F116" s="47"/>
    </row>
    <row r="117" ht="9.75">
      <c r="F117" s="47"/>
    </row>
    <row r="118" ht="9.75">
      <c r="F118" s="47"/>
    </row>
    <row r="119" ht="9.75">
      <c r="F119" s="47"/>
    </row>
    <row r="120" ht="9.75">
      <c r="F120" s="47"/>
    </row>
    <row r="121" ht="9.75">
      <c r="F121" s="47"/>
    </row>
    <row r="122" ht="9.75">
      <c r="F122" s="47"/>
    </row>
    <row r="123" ht="9.75">
      <c r="F123" s="47"/>
    </row>
    <row r="124" ht="9.75">
      <c r="F124" s="47"/>
    </row>
    <row r="125" spans="1:7" ht="9.75">
      <c r="A125" s="116"/>
      <c r="B125" s="113" t="s">
        <v>115</v>
      </c>
      <c r="C125" s="114"/>
      <c r="D125" s="114"/>
      <c r="E125" s="114"/>
      <c r="F125" s="114"/>
      <c r="G125" s="117"/>
    </row>
    <row r="126" spans="6:7" ht="9.75">
      <c r="F126" s="47"/>
      <c r="G126" s="116"/>
    </row>
    <row r="127" ht="9.75">
      <c r="F127" s="47"/>
    </row>
    <row r="128" ht="9.75">
      <c r="F128" s="47"/>
    </row>
    <row r="129" ht="9.75">
      <c r="F129" s="47"/>
    </row>
    <row r="130" ht="9.75">
      <c r="F130" s="47"/>
    </row>
    <row r="131" ht="9.75">
      <c r="F131" s="47"/>
    </row>
    <row r="132" ht="9.75">
      <c r="F132" s="47"/>
    </row>
    <row r="133" ht="9.75">
      <c r="F133" s="47"/>
    </row>
    <row r="134" ht="9.75">
      <c r="F134" s="47"/>
    </row>
    <row r="135" ht="9.75">
      <c r="F135" s="47"/>
    </row>
    <row r="136" ht="9.75">
      <c r="F136" s="47"/>
    </row>
    <row r="137" ht="9.75">
      <c r="F137" s="47"/>
    </row>
    <row r="138" ht="9.75">
      <c r="F138" s="47"/>
    </row>
    <row r="139" ht="9.75">
      <c r="F139" s="47"/>
    </row>
    <row r="140" ht="9.75">
      <c r="F140" s="47"/>
    </row>
    <row r="141" ht="9.75">
      <c r="F141" s="47"/>
    </row>
    <row r="142" spans="1:6" ht="9.75">
      <c r="A142" s="47"/>
      <c r="F142" s="47"/>
    </row>
  </sheetData>
  <sheetProtection selectLockedCells="1" selectUnlockedCells="1"/>
  <mergeCells count="2">
    <mergeCell ref="I36:K36"/>
    <mergeCell ref="N38:P38"/>
  </mergeCells>
  <conditionalFormatting sqref="F47">
    <cfRule type="cellIs" priority="1" dxfId="0" operator="greaterThan" stopIfTrue="1">
      <formula>ScheibGen!$D$24-(2*ScheibGen!$D$44)-(2*ScheibGen!$D$45)</formula>
    </cfRule>
  </conditionalFormatting>
  <conditionalFormatting sqref="F49">
    <cfRule type="cellIs" priority="2" dxfId="0" operator="greaterThan" stopIfTrue="1">
      <formula>ScheibGen!$D$24-(2*ScheibGen!$D$44)-(2*ScheibGen!$D$45)</formula>
    </cfRule>
  </conditionalFormatting>
  <dataValidations count="1">
    <dataValidation type="list" allowBlank="1" showErrorMessage="1" sqref="D25">
      <formula1>ScheibGen!$I$21:$I$26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D1">
      <selection activeCell="I7" sqref="I7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1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1" t="s">
        <v>126</v>
      </c>
    </row>
    <row r="4" ht="12.75">
      <c r="M4" t="s">
        <v>127</v>
      </c>
    </row>
    <row r="5" spans="1:16" ht="12.75">
      <c r="A5">
        <v>0.1</v>
      </c>
      <c r="B5" s="1">
        <f aca="true" t="shared" si="0" ref="B5:B68">C5+E5</f>
        <v>4.804728803351814</v>
      </c>
      <c r="C5" s="1">
        <f>A5*ScheibGen!D29</f>
        <v>4.800000000000001</v>
      </c>
      <c r="E5" s="1">
        <f aca="true" t="shared" si="1" ref="E5:E68">(A5*A5)*O5</f>
        <v>0.004728803351813615</v>
      </c>
      <c r="I5" s="2"/>
      <c r="O5" s="1">
        <f>ScheibGen!F65</f>
        <v>0.4728803351813614</v>
      </c>
      <c r="P5" s="2"/>
    </row>
    <row r="6" spans="1:15" ht="12.75">
      <c r="A6">
        <v>0.2</v>
      </c>
      <c r="B6" s="1">
        <f t="shared" si="0"/>
        <v>9.618915213407256</v>
      </c>
      <c r="C6" s="1">
        <f>A6*ScheibGen!D29</f>
        <v>9.600000000000001</v>
      </c>
      <c r="E6" s="1">
        <f t="shared" si="1"/>
        <v>0.01891521340725446</v>
      </c>
      <c r="I6" s="2"/>
      <c r="O6" s="1">
        <f>ScheibGen!F65</f>
        <v>0.4728803351813614</v>
      </c>
    </row>
    <row r="7" spans="1:15" ht="12.75">
      <c r="A7">
        <v>0.3</v>
      </c>
      <c r="B7" s="1">
        <f t="shared" si="0"/>
        <v>14.44255923016632</v>
      </c>
      <c r="C7" s="1">
        <f>A7*ScheibGen!D29</f>
        <v>14.399999999999999</v>
      </c>
      <c r="E7" s="1">
        <f t="shared" si="1"/>
        <v>0.04255923016632253</v>
      </c>
      <c r="H7">
        <v>2</v>
      </c>
      <c r="I7" s="2">
        <f>(0.5*ScheibGen!D73*(3.141593*((ScheibGen!D7/2)*(ScheibGen!D7/2)))*(H7*H7*H7)*(ScheibGen!D74/100))</f>
        <v>6.54588600666</v>
      </c>
      <c r="J7" s="1">
        <f>VLOOKUP(I7,B5:C334,2,TRUE)</f>
        <v>4.800000000000001</v>
      </c>
      <c r="K7" s="1">
        <f>J7/ScheibGen!D29*ScheibGen!D75</f>
        <v>0.14</v>
      </c>
      <c r="L7" s="1">
        <f aca="true" t="shared" si="2" ref="L7:L27">J7-K7</f>
        <v>4.660000000000001</v>
      </c>
      <c r="O7" s="1">
        <f>ScheibGen!F65</f>
        <v>0.4728803351813614</v>
      </c>
    </row>
    <row r="8" spans="1:15" ht="12.75">
      <c r="A8">
        <v>0.4</v>
      </c>
      <c r="B8" s="1">
        <f t="shared" si="0"/>
        <v>19.27566085362902</v>
      </c>
      <c r="C8" s="1">
        <f>A8*ScheibGen!D29</f>
        <v>19.200000000000003</v>
      </c>
      <c r="E8" s="1">
        <f t="shared" si="1"/>
        <v>0.07566085362901784</v>
      </c>
      <c r="H8">
        <v>2.5</v>
      </c>
      <c r="I8" s="2">
        <f>(0.5*ScheibGen!D73*(3.141593*((ScheibGen!D7/2)*(ScheibGen!D7/2)))*(H8*H8*H8)*(ScheibGen!D74/100))</f>
        <v>12.784933606757813</v>
      </c>
      <c r="J8" s="1">
        <f>VLOOKUP(I8,B5:C334,2,TRUE)</f>
        <v>9.600000000000001</v>
      </c>
      <c r="K8" s="1">
        <f>J8/ScheibGen!D29*ScheibGen!D75</f>
        <v>0.28</v>
      </c>
      <c r="L8" s="1">
        <f t="shared" si="2"/>
        <v>9.320000000000002</v>
      </c>
      <c r="O8" s="1">
        <f>ScheibGen!F65</f>
        <v>0.4728803351813614</v>
      </c>
    </row>
    <row r="9" spans="1:15" ht="12.75">
      <c r="A9">
        <v>0.5</v>
      </c>
      <c r="B9" s="1">
        <f t="shared" si="0"/>
        <v>24.11822008379534</v>
      </c>
      <c r="C9" s="1">
        <f>A9*ScheibGen!D29</f>
        <v>24</v>
      </c>
      <c r="E9" s="1">
        <f t="shared" si="1"/>
        <v>0.11822008379534035</v>
      </c>
      <c r="H9">
        <v>3</v>
      </c>
      <c r="I9" s="2">
        <f>(0.5*ScheibGen!D73*(3.141593*((ScheibGen!D7/2)*(ScheibGen!D7/2)))*(H9*H9*H9)*(ScheibGen!D74/100))</f>
        <v>22.0923652724775</v>
      </c>
      <c r="J9" s="1">
        <f>VLOOKUP(I9,B5:C334,2,TRUE)</f>
        <v>19.200000000000003</v>
      </c>
      <c r="K9" s="1">
        <f>J9/ScheibGen!D29*ScheibGen!D75</f>
        <v>0.56</v>
      </c>
      <c r="L9" s="1">
        <f t="shared" si="2"/>
        <v>18.640000000000004</v>
      </c>
      <c r="O9" s="1">
        <f>ScheibGen!F65</f>
        <v>0.4728803351813614</v>
      </c>
    </row>
    <row r="10" spans="1:15" ht="12.75">
      <c r="A10">
        <v>0.6</v>
      </c>
      <c r="B10" s="1">
        <f t="shared" si="0"/>
        <v>28.970236920665286</v>
      </c>
      <c r="C10" s="1">
        <f>A10*ScheibGen!D29</f>
        <v>28.799999999999997</v>
      </c>
      <c r="E10" s="1">
        <f t="shared" si="1"/>
        <v>0.17023692066529011</v>
      </c>
      <c r="H10">
        <v>3.5</v>
      </c>
      <c r="I10" s="2">
        <f>(0.5*ScheibGen!D73*(3.141593*((ScheibGen!D7/2)*(ScheibGen!D7/2)))*(H10*H10*H10)*(ScheibGen!D74/100))</f>
        <v>35.08185781694344</v>
      </c>
      <c r="J10" s="1">
        <f>VLOOKUP(I10,B5:C334,2,TRUE)</f>
        <v>33.599999999999994</v>
      </c>
      <c r="K10" s="1">
        <f>J10/ScheibGen!D29*ScheibGen!D75</f>
        <v>0.9799999999999998</v>
      </c>
      <c r="L10" s="1">
        <f t="shared" si="2"/>
        <v>32.62</v>
      </c>
      <c r="O10" s="1">
        <f>ScheibGen!F65</f>
        <v>0.4728803351813614</v>
      </c>
    </row>
    <row r="11" spans="1:15" ht="12.75">
      <c r="A11">
        <v>0.7</v>
      </c>
      <c r="B11" s="1">
        <f t="shared" si="0"/>
        <v>33.83171136423886</v>
      </c>
      <c r="C11" s="1">
        <f>A11*ScheibGen!D29</f>
        <v>33.599999999999994</v>
      </c>
      <c r="E11" s="1">
        <f t="shared" si="1"/>
        <v>0.23171136423886707</v>
      </c>
      <c r="H11">
        <v>4</v>
      </c>
      <c r="I11" s="2">
        <f>(0.5*ScheibGen!D73*(3.141593*((ScheibGen!D7/2)*(ScheibGen!D7/2)))*(H11*H11*H11)*(ScheibGen!D74/100))</f>
        <v>52.36708805328</v>
      </c>
      <c r="J11" s="1">
        <f>VLOOKUP(I11,B5:C334,2,TRUE)</f>
        <v>48</v>
      </c>
      <c r="K11" s="1">
        <f>J11/ScheibGen!D29*ScheibGen!D75</f>
        <v>1.4</v>
      </c>
      <c r="L11" s="1">
        <f t="shared" si="2"/>
        <v>46.6</v>
      </c>
      <c r="O11" s="1">
        <f>ScheibGen!F65</f>
        <v>0.4728803351813614</v>
      </c>
    </row>
    <row r="12" spans="1:15" ht="12.75">
      <c r="A12">
        <v>0.8</v>
      </c>
      <c r="B12" s="1">
        <f t="shared" si="0"/>
        <v>38.702643414516075</v>
      </c>
      <c r="C12" s="1">
        <f>A12*ScheibGen!D29</f>
        <v>38.400000000000006</v>
      </c>
      <c r="E12" s="1">
        <f t="shared" si="1"/>
        <v>0.30264341451607135</v>
      </c>
      <c r="H12">
        <v>4.5</v>
      </c>
      <c r="I12" s="2">
        <f>(0.5*ScheibGen!D73*(3.141593*((ScheibGen!D7/2)*(ScheibGen!D7/2)))*(H12*H12*H12)*(ScheibGen!D74/100))</f>
        <v>74.56173279461156</v>
      </c>
      <c r="J12" s="1">
        <f>VLOOKUP(I12,B5:C334,2,TRUE)</f>
        <v>72</v>
      </c>
      <c r="K12" s="1">
        <f>J12/ScheibGen!D29*ScheibGen!D75</f>
        <v>2.0999999999999996</v>
      </c>
      <c r="L12" s="1">
        <f t="shared" si="2"/>
        <v>69.9</v>
      </c>
      <c r="O12" s="1">
        <f>ScheibGen!F65</f>
        <v>0.4728803351813614</v>
      </c>
    </row>
    <row r="13" spans="1:15" ht="12.75">
      <c r="A13">
        <v>0.9</v>
      </c>
      <c r="B13" s="1">
        <f t="shared" si="0"/>
        <v>43.58303307149691</v>
      </c>
      <c r="C13" s="1">
        <f>A13*ScheibGen!D29</f>
        <v>43.2</v>
      </c>
      <c r="E13" s="1">
        <f t="shared" si="1"/>
        <v>0.38303307149690274</v>
      </c>
      <c r="H13">
        <v>5</v>
      </c>
      <c r="I13" s="2">
        <f>(0.5*ScheibGen!D73*(3.141593*((ScheibGen!D7/2)*(ScheibGen!D7/2)))*(H13*H13*H13)*(ScheibGen!D74/100))</f>
        <v>102.2794688540625</v>
      </c>
      <c r="J13" s="1">
        <f>VLOOKUP(I13,B5:C334,2,TRUE)</f>
        <v>96</v>
      </c>
      <c r="K13" s="1">
        <f>J13/ScheibGen!D29*ScheibGen!D75</f>
        <v>2.8</v>
      </c>
      <c r="L13" s="1">
        <f t="shared" si="2"/>
        <v>93.2</v>
      </c>
      <c r="O13" s="1">
        <f>ScheibGen!F65</f>
        <v>0.4728803351813614</v>
      </c>
    </row>
    <row r="14" spans="1:15" ht="12.75">
      <c r="A14">
        <v>1</v>
      </c>
      <c r="B14" s="1">
        <f t="shared" si="0"/>
        <v>48.47288033518136</v>
      </c>
      <c r="C14" s="1">
        <f>A14*ScheibGen!D29</f>
        <v>48</v>
      </c>
      <c r="E14" s="1">
        <f t="shared" si="1"/>
        <v>0.4728803351813614</v>
      </c>
      <c r="H14">
        <v>5.5</v>
      </c>
      <c r="I14" s="2">
        <f>(0.5*ScheibGen!D73*(3.141593*((ScheibGen!D7/2)*(ScheibGen!D7/2)))*(H14*H14*H14)*(ScheibGen!D74/100))</f>
        <v>136.13397304475717</v>
      </c>
      <c r="J14" s="1">
        <f>VLOOKUP(I14,B5:C334,2,TRUE)</f>
        <v>129.60000000000002</v>
      </c>
      <c r="K14" s="1">
        <f>J14/ScheibGen!D29*ScheibGen!D75</f>
        <v>3.7800000000000007</v>
      </c>
      <c r="L14" s="1">
        <f t="shared" si="2"/>
        <v>125.82000000000002</v>
      </c>
      <c r="O14" s="1">
        <f>ScheibGen!F65</f>
        <v>0.4728803351813614</v>
      </c>
    </row>
    <row r="15" spans="1:15" ht="12.75">
      <c r="A15">
        <v>1.1</v>
      </c>
      <c r="B15" s="1">
        <f t="shared" si="0"/>
        <v>53.37218520556945</v>
      </c>
      <c r="C15" s="1">
        <f>A15*ScheibGen!D29</f>
        <v>52.800000000000004</v>
      </c>
      <c r="E15" s="1">
        <f t="shared" si="1"/>
        <v>0.5721852055694474</v>
      </c>
      <c r="H15">
        <v>6</v>
      </c>
      <c r="I15" s="2">
        <f>(0.5*ScheibGen!D73*(3.141593*((ScheibGen!D7/2)*(ScheibGen!D7/2)))*(H15*H15*H15)*(ScheibGen!D74/100))</f>
        <v>176.73892217982</v>
      </c>
      <c r="J15" s="1">
        <f>VLOOKUP(I15,B5:C334,2,TRUE)</f>
        <v>168</v>
      </c>
      <c r="K15" s="1">
        <f>J15/ScheibGen!D29*ScheibGen!D75</f>
        <v>4.8999999999999995</v>
      </c>
      <c r="L15" s="1">
        <f t="shared" si="2"/>
        <v>163.1</v>
      </c>
      <c r="O15" s="1">
        <f>ScheibGen!F65</f>
        <v>0.4728803351813614</v>
      </c>
    </row>
    <row r="16" spans="1:15" ht="12.75">
      <c r="A16">
        <v>1.2</v>
      </c>
      <c r="B16" s="1">
        <f t="shared" si="0"/>
        <v>58.28094768266116</v>
      </c>
      <c r="C16" s="1">
        <f>A16*ScheibGen!D29</f>
        <v>57.599999999999994</v>
      </c>
      <c r="E16" s="1">
        <f t="shared" si="1"/>
        <v>0.6809476826611605</v>
      </c>
      <c r="H16">
        <v>6.5</v>
      </c>
      <c r="I16" s="2">
        <f>(0.5*ScheibGen!D73*(3.141593*((ScheibGen!D7/2)*(ScheibGen!D7/2)))*(H16*H16*H16)*(ScheibGen!D74/100))</f>
        <v>224.70799307237533</v>
      </c>
      <c r="J16" s="1">
        <f>VLOOKUP(I16,B5:C334,2,TRUE)</f>
        <v>211.20000000000002</v>
      </c>
      <c r="K16" s="1">
        <f>J16/ScheibGen!D29*ScheibGen!D75</f>
        <v>6.16</v>
      </c>
      <c r="L16" s="1">
        <f t="shared" si="2"/>
        <v>205.04000000000002</v>
      </c>
      <c r="O16" s="1">
        <f>ScheibGen!F65</f>
        <v>0.4728803351813614</v>
      </c>
    </row>
    <row r="17" spans="1:15" ht="12.75">
      <c r="A17">
        <v>1.3</v>
      </c>
      <c r="B17" s="1">
        <f t="shared" si="0"/>
        <v>63.199167766456505</v>
      </c>
      <c r="C17" s="1">
        <f>A17*ScheibGen!D29</f>
        <v>62.400000000000006</v>
      </c>
      <c r="E17" s="1">
        <f t="shared" si="1"/>
        <v>0.7991677664565009</v>
      </c>
      <c r="H17">
        <v>7</v>
      </c>
      <c r="I17" s="2">
        <f>(0.5*ScheibGen!D73*(3.141593*((ScheibGen!D7/2)*(ScheibGen!D7/2)))*(H17*H17*H17)*(ScheibGen!D74/100))</f>
        <v>280.6548625355475</v>
      </c>
      <c r="J17" s="1">
        <f>VLOOKUP(I17,B5:C334,2,TRUE)</f>
        <v>264</v>
      </c>
      <c r="K17" s="1">
        <f>J17/ScheibGen!D29*ScheibGen!D75</f>
        <v>7.699999999999999</v>
      </c>
      <c r="L17" s="1">
        <f t="shared" si="2"/>
        <v>256.3</v>
      </c>
      <c r="O17" s="1">
        <f>ScheibGen!F65</f>
        <v>0.4728803351813614</v>
      </c>
    </row>
    <row r="18" spans="1:15" ht="12.75">
      <c r="A18">
        <v>1.4</v>
      </c>
      <c r="B18" s="1">
        <f t="shared" si="0"/>
        <v>68.12684545695545</v>
      </c>
      <c r="C18" s="1">
        <f>A18*ScheibGen!D29</f>
        <v>67.19999999999999</v>
      </c>
      <c r="E18" s="1">
        <f t="shared" si="1"/>
        <v>0.9268454569554683</v>
      </c>
      <c r="H18">
        <v>7.5</v>
      </c>
      <c r="I18" s="2">
        <f>(0.5*ScheibGen!D73*(3.141593*((ScheibGen!D7/2)*(ScheibGen!D7/2)))*(H18*H18*H18)*(ScheibGen!D74/100))</f>
        <v>345.19320738246097</v>
      </c>
      <c r="J18" s="1">
        <f>VLOOKUP(I18,B5:C334,2,TRUE)</f>
        <v>321.6</v>
      </c>
      <c r="K18" s="1">
        <f>J18/ScheibGen!D29*ScheibGen!D75</f>
        <v>9.379999999999999</v>
      </c>
      <c r="L18" s="1">
        <f t="shared" si="2"/>
        <v>312.22</v>
      </c>
      <c r="O18" s="1">
        <f>ScheibGen!F65</f>
        <v>0.4728803351813614</v>
      </c>
    </row>
    <row r="19" spans="1:15" ht="12.75">
      <c r="A19">
        <v>1.5</v>
      </c>
      <c r="B19" s="1">
        <f t="shared" si="0"/>
        <v>73.06398075415807</v>
      </c>
      <c r="C19" s="1">
        <f>A19*ScheibGen!D29</f>
        <v>72</v>
      </c>
      <c r="E19" s="1">
        <f t="shared" si="1"/>
        <v>1.0639807541580633</v>
      </c>
      <c r="H19">
        <v>8</v>
      </c>
      <c r="I19" s="2">
        <f>(0.5*ScheibGen!D73*(3.141593*((ScheibGen!D7/2)*(ScheibGen!D7/2)))*(H19*H19*H19)*(ScheibGen!D74/100))</f>
        <v>418.93670442624</v>
      </c>
      <c r="J19" s="1">
        <f>VLOOKUP(I19,B5:C334,2,TRUE)</f>
        <v>384</v>
      </c>
      <c r="K19" s="1">
        <f>J19/ScheibGen!D29*ScheibGen!D75</f>
        <v>11.2</v>
      </c>
      <c r="L19" s="1">
        <f t="shared" si="2"/>
        <v>372.8</v>
      </c>
      <c r="O19" s="1">
        <f>ScheibGen!F65</f>
        <v>0.4728803351813614</v>
      </c>
    </row>
    <row r="20" spans="1:15" ht="12.75">
      <c r="A20">
        <v>1.6</v>
      </c>
      <c r="B20" s="1">
        <f t="shared" si="0"/>
        <v>78.0105736580643</v>
      </c>
      <c r="C20" s="1">
        <f>A20*ScheibGen!D29</f>
        <v>76.80000000000001</v>
      </c>
      <c r="E20" s="1">
        <f t="shared" si="1"/>
        <v>1.2105736580642854</v>
      </c>
      <c r="H20">
        <v>8.5</v>
      </c>
      <c r="I20" s="2">
        <f>(0.5*ScheibGen!D73*(3.141593*((ScheibGen!D7/2)*(ScheibGen!D7/2)))*(H20*H20*H20)*(ScheibGen!D74/100))</f>
        <v>502.49903048000914</v>
      </c>
      <c r="J20" s="1">
        <f>VLOOKUP(I20,B5:C334,2,TRUE)</f>
        <v>456</v>
      </c>
      <c r="K20" s="1">
        <f>J20/ScheibGen!D29*ScheibGen!D75</f>
        <v>13.299999999999999</v>
      </c>
      <c r="L20" s="1">
        <f t="shared" si="2"/>
        <v>442.7</v>
      </c>
      <c r="O20" s="1">
        <f>ScheibGen!F65</f>
        <v>0.4728803351813614</v>
      </c>
    </row>
    <row r="21" spans="1:15" ht="12.75">
      <c r="A21">
        <v>1.7</v>
      </c>
      <c r="B21" s="1">
        <f t="shared" si="0"/>
        <v>82.96662416867413</v>
      </c>
      <c r="C21" s="1">
        <f>A21*ScheibGen!D29</f>
        <v>81.6</v>
      </c>
      <c r="E21" s="1">
        <f t="shared" si="1"/>
        <v>1.3666241686741343</v>
      </c>
      <c r="H21">
        <v>9</v>
      </c>
      <c r="I21" s="2">
        <f>(0.5*ScheibGen!D73*(3.141593*((ScheibGen!D7/2)*(ScheibGen!D7/2)))*(H21*H21*H21)*(ScheibGen!D74/100))</f>
        <v>596.4938623568925</v>
      </c>
      <c r="J21" s="1">
        <f>VLOOKUP(I21,B5:C334,2,TRUE)</f>
        <v>532.8</v>
      </c>
      <c r="K21" s="1">
        <f>J21/ScheibGen!D29*ScheibGen!D75</f>
        <v>15.54</v>
      </c>
      <c r="L21" s="1">
        <f t="shared" si="2"/>
        <v>517.26</v>
      </c>
      <c r="O21" s="1">
        <f>ScheibGen!F65</f>
        <v>0.4728803351813614</v>
      </c>
    </row>
    <row r="22" spans="1:15" ht="12.75">
      <c r="A22">
        <v>1.8</v>
      </c>
      <c r="B22" s="1">
        <f t="shared" si="0"/>
        <v>87.93213228598762</v>
      </c>
      <c r="C22" s="1">
        <f>A22*ScheibGen!D29</f>
        <v>86.4</v>
      </c>
      <c r="E22" s="1">
        <f t="shared" si="1"/>
        <v>1.532132285987611</v>
      </c>
      <c r="H22">
        <v>9.5</v>
      </c>
      <c r="I22" s="2">
        <f>(0.5*ScheibGen!D73*(3.141593*((ScheibGen!D7/2)*(ScheibGen!D7/2)))*(H22*H22*H22)*(ScheibGen!D74/100))</f>
        <v>701.5348768700147</v>
      </c>
      <c r="J22" s="1">
        <f>VLOOKUP(I22,B5:C334,2,TRUE)</f>
        <v>619.2</v>
      </c>
      <c r="K22" s="1">
        <f>J22/ScheibGen!D29*ScheibGen!D75</f>
        <v>18.06</v>
      </c>
      <c r="L22" s="1">
        <f t="shared" si="2"/>
        <v>601.1400000000001</v>
      </c>
      <c r="O22" s="1">
        <f>ScheibGen!F65</f>
        <v>0.4728803351813614</v>
      </c>
    </row>
    <row r="23" spans="1:15" ht="12.75">
      <c r="A23">
        <v>1.9</v>
      </c>
      <c r="B23" s="1">
        <f t="shared" si="0"/>
        <v>92.9070980100047</v>
      </c>
      <c r="C23" s="1">
        <f>A23*ScheibGen!D29</f>
        <v>91.19999999999999</v>
      </c>
      <c r="E23" s="1">
        <f t="shared" si="1"/>
        <v>1.7070980100047146</v>
      </c>
      <c r="H23">
        <v>10</v>
      </c>
      <c r="I23" s="2">
        <f>(0.5*ScheibGen!D73*(3.141593*((ScheibGen!D7/2)*(ScheibGen!D7/2)))*(H23*H23*H23)*(ScheibGen!D74/100))</f>
        <v>818.2357508325</v>
      </c>
      <c r="J23" s="1">
        <f>VLOOKUP(I23,B5:C334,2,TRUE)</f>
        <v>710.4000000000001</v>
      </c>
      <c r="K23" s="1">
        <f>J23/ScheibGen!D29*ScheibGen!D75</f>
        <v>20.720000000000002</v>
      </c>
      <c r="L23" s="1">
        <f t="shared" si="2"/>
        <v>689.6800000000001</v>
      </c>
      <c r="O23" s="1">
        <f>ScheibGen!F65</f>
        <v>0.4728803351813614</v>
      </c>
    </row>
    <row r="24" spans="1:15" ht="12.75">
      <c r="A24">
        <v>2</v>
      </c>
      <c r="B24" s="1">
        <f t="shared" si="0"/>
        <v>97.89152134072545</v>
      </c>
      <c r="C24" s="1">
        <f>A24*ScheibGen!D29</f>
        <v>96</v>
      </c>
      <c r="E24" s="1">
        <f t="shared" si="1"/>
        <v>1.8915213407254456</v>
      </c>
      <c r="H24">
        <v>10.5</v>
      </c>
      <c r="I24" s="2">
        <f>(0.5*ScheibGen!D73*(3.141593*((ScheibGen!D7/2)*(ScheibGen!D7/2)))*(H24*H24*H24)*(ScheibGen!D74/100))</f>
        <v>947.2101610574729</v>
      </c>
      <c r="J24" s="1">
        <f>VLOOKUP(I24,B5:C334,2,TRUE)</f>
        <v>811.1999999999999</v>
      </c>
      <c r="K24" s="1">
        <f>J24/ScheibGen!D29*ScheibGen!D75</f>
        <v>23.659999999999997</v>
      </c>
      <c r="L24" s="1">
        <f t="shared" si="2"/>
        <v>787.54</v>
      </c>
      <c r="O24" s="1">
        <f>ScheibGen!F65</f>
        <v>0.4728803351813614</v>
      </c>
    </row>
    <row r="25" spans="1:15" ht="12.75">
      <c r="A25">
        <v>2.1</v>
      </c>
      <c r="B25" s="1">
        <f t="shared" si="0"/>
        <v>102.88540227814981</v>
      </c>
      <c r="C25" s="1">
        <f>A25*ScheibGen!D29</f>
        <v>100.80000000000001</v>
      </c>
      <c r="E25" s="1">
        <f t="shared" si="1"/>
        <v>2.085402278149804</v>
      </c>
      <c r="H25">
        <v>11</v>
      </c>
      <c r="I25" s="2">
        <f>(0.5*ScheibGen!D73*(3.141593*((ScheibGen!D7/2)*(ScheibGen!D7/2)))*(H25*H25*H25)*(ScheibGen!D74/100))</f>
        <v>1089.0717843580574</v>
      </c>
      <c r="J25" s="1">
        <f>VLOOKUP(I25,B5:C334,2,TRUE)</f>
        <v>912</v>
      </c>
      <c r="K25" s="1">
        <f>J25/ScheibGen!D29*ScheibGen!D75</f>
        <v>26.599999999999998</v>
      </c>
      <c r="L25" s="1">
        <f t="shared" si="2"/>
        <v>885.4</v>
      </c>
      <c r="O25" s="1">
        <f>ScheibGen!F65</f>
        <v>0.4728803351813614</v>
      </c>
    </row>
    <row r="26" spans="1:15" ht="12.75">
      <c r="A26">
        <v>2.2</v>
      </c>
      <c r="B26" s="1">
        <f t="shared" si="0"/>
        <v>107.8887408222778</v>
      </c>
      <c r="C26" s="1">
        <f>A26*ScheibGen!D29</f>
        <v>105.60000000000001</v>
      </c>
      <c r="E26" s="1">
        <f t="shared" si="1"/>
        <v>2.2887408222777896</v>
      </c>
      <c r="H26">
        <v>11.5</v>
      </c>
      <c r="I26" s="2">
        <f>(0.5*ScheibGen!D73*(3.141593*((ScheibGen!D7/2)*(ScheibGen!D7/2)))*(H26*H26*H26)*(ScheibGen!D74/100))</f>
        <v>1244.4342975473785</v>
      </c>
      <c r="J26" s="1">
        <f>VLOOKUP(I26,B5:C334,2,TRUE)</f>
        <v>1008</v>
      </c>
      <c r="K26" s="1">
        <f>J26/ScheibGen!D29*ScheibGen!D75</f>
        <v>29.4</v>
      </c>
      <c r="L26" s="1">
        <f t="shared" si="2"/>
        <v>978.6</v>
      </c>
      <c r="O26" s="1">
        <f>ScheibGen!F65</f>
        <v>0.4728803351813614</v>
      </c>
    </row>
    <row r="27" spans="1:15" ht="12.75">
      <c r="A27">
        <v>2.3</v>
      </c>
      <c r="B27" s="1">
        <f t="shared" si="0"/>
        <v>112.90153697310939</v>
      </c>
      <c r="C27" s="1">
        <f>A27*ScheibGen!D29</f>
        <v>110.39999999999999</v>
      </c>
      <c r="E27" s="1">
        <f t="shared" si="1"/>
        <v>2.5015369731094013</v>
      </c>
      <c r="H27">
        <v>12</v>
      </c>
      <c r="I27" s="2">
        <f>(0.5*ScheibGen!D73*(3.141593*((ScheibGen!D7/2)*(ScheibGen!D7/2)))*(H27*H27*H27)*(ScheibGen!D74/100))</f>
        <v>1413.91137743856</v>
      </c>
      <c r="J27" s="1">
        <f>VLOOKUP(I27,B5:C334,2,TRUE)</f>
        <v>1128</v>
      </c>
      <c r="K27" s="1">
        <f>J27/ScheibGen!D29*ScheibGen!D75</f>
        <v>32.9</v>
      </c>
      <c r="L27" s="1">
        <f t="shared" si="2"/>
        <v>1095.1</v>
      </c>
      <c r="O27" s="1">
        <f>ScheibGen!F65</f>
        <v>0.4728803351813614</v>
      </c>
    </row>
    <row r="28" spans="1:15" ht="12.75">
      <c r="A28">
        <v>2.4</v>
      </c>
      <c r="B28" s="1">
        <f t="shared" si="0"/>
        <v>117.92379073064463</v>
      </c>
      <c r="C28" s="1">
        <f>A28*ScheibGen!D29</f>
        <v>115.19999999999999</v>
      </c>
      <c r="E28" s="1">
        <f t="shared" si="1"/>
        <v>2.723790730644642</v>
      </c>
      <c r="I28" s="2"/>
      <c r="O28" s="1">
        <f>ScheibGen!F65</f>
        <v>0.4728803351813614</v>
      </c>
    </row>
    <row r="29" spans="1:15" ht="12.75">
      <c r="A29">
        <v>2.5</v>
      </c>
      <c r="B29" s="1">
        <f t="shared" si="0"/>
        <v>122.95550209488351</v>
      </c>
      <c r="C29" s="1">
        <f>A29*ScheibGen!D29</f>
        <v>120</v>
      </c>
      <c r="E29" s="1">
        <f t="shared" si="1"/>
        <v>2.9555020948835087</v>
      </c>
      <c r="I29" s="2"/>
      <c r="O29" s="1">
        <f>ScheibGen!F65</f>
        <v>0.4728803351813614</v>
      </c>
    </row>
    <row r="30" spans="1:15" ht="12.75">
      <c r="A30">
        <v>2.6</v>
      </c>
      <c r="B30" s="1">
        <f t="shared" si="0"/>
        <v>127.99667106582602</v>
      </c>
      <c r="C30" s="1">
        <f>A30*ScheibGen!D29</f>
        <v>124.80000000000001</v>
      </c>
      <c r="E30" s="1">
        <f t="shared" si="1"/>
        <v>3.1966710658260036</v>
      </c>
      <c r="I30" s="2"/>
      <c r="O30" s="1">
        <f>ScheibGen!F65</f>
        <v>0.4728803351813614</v>
      </c>
    </row>
    <row r="31" spans="1:15" ht="12.75">
      <c r="A31">
        <v>2.7</v>
      </c>
      <c r="B31" s="1">
        <f t="shared" si="0"/>
        <v>133.04729764347215</v>
      </c>
      <c r="C31" s="1">
        <f>A31*ScheibGen!D29</f>
        <v>129.60000000000002</v>
      </c>
      <c r="E31" s="1">
        <f t="shared" si="1"/>
        <v>3.447297643472125</v>
      </c>
      <c r="I31" s="2"/>
      <c r="O31" s="1">
        <f>ScheibGen!F65</f>
        <v>0.4728803351813614</v>
      </c>
    </row>
    <row r="32" spans="1:15" ht="12.75">
      <c r="A32">
        <v>2.8</v>
      </c>
      <c r="B32" s="1">
        <f t="shared" si="0"/>
        <v>138.10738182782185</v>
      </c>
      <c r="C32" s="1">
        <f>A32*ScheibGen!D29</f>
        <v>134.39999999999998</v>
      </c>
      <c r="E32" s="1">
        <f t="shared" si="1"/>
        <v>3.707381827821873</v>
      </c>
      <c r="I32" s="2"/>
      <c r="O32" s="1">
        <f>ScheibGen!F65</f>
        <v>0.4728803351813614</v>
      </c>
    </row>
    <row r="33" spans="1:15" ht="12.75">
      <c r="A33">
        <v>2.9</v>
      </c>
      <c r="B33" s="1">
        <f t="shared" si="0"/>
        <v>143.17692361887524</v>
      </c>
      <c r="C33" s="1">
        <f>A33*ScheibGen!D29</f>
        <v>139.2</v>
      </c>
      <c r="E33" s="1">
        <f t="shared" si="1"/>
        <v>3.9769236188752495</v>
      </c>
      <c r="I33" s="2"/>
      <c r="O33" s="1">
        <f>ScheibGen!F65</f>
        <v>0.4728803351813614</v>
      </c>
    </row>
    <row r="34" spans="1:15" ht="12.75">
      <c r="A34">
        <v>3</v>
      </c>
      <c r="B34" s="1">
        <f t="shared" si="0"/>
        <v>148.25592301663227</v>
      </c>
      <c r="C34" s="1">
        <f>A34*ScheibGen!D29</f>
        <v>144</v>
      </c>
      <c r="E34" s="1">
        <f t="shared" si="1"/>
        <v>4.255923016632253</v>
      </c>
      <c r="I34" s="2"/>
      <c r="O34" s="1">
        <f>ScheibGen!F65</f>
        <v>0.4728803351813614</v>
      </c>
    </row>
    <row r="35" spans="1:15" ht="12.75">
      <c r="A35">
        <v>3.1</v>
      </c>
      <c r="B35" s="1">
        <f t="shared" si="0"/>
        <v>153.3443800210929</v>
      </c>
      <c r="C35" s="1">
        <f>A35*ScheibGen!D29</f>
        <v>148.8</v>
      </c>
      <c r="E35" s="1">
        <f t="shared" si="1"/>
        <v>4.544380021092883</v>
      </c>
      <c r="O35" s="1">
        <f>ScheibGen!F65</f>
        <v>0.4728803351813614</v>
      </c>
    </row>
    <row r="36" spans="1:15" ht="12.75">
      <c r="A36">
        <v>3.2</v>
      </c>
      <c r="B36" s="1">
        <f t="shared" si="0"/>
        <v>158.44229463225716</v>
      </c>
      <c r="C36" s="1">
        <f>A36*ScheibGen!D29</f>
        <v>153.60000000000002</v>
      </c>
      <c r="E36" s="1">
        <f t="shared" si="1"/>
        <v>4.842294632257142</v>
      </c>
      <c r="O36" s="1">
        <f>ScheibGen!F65</f>
        <v>0.4728803351813614</v>
      </c>
    </row>
    <row r="37" spans="1:15" ht="12.75">
      <c r="A37">
        <v>3.3</v>
      </c>
      <c r="B37" s="1">
        <f t="shared" si="0"/>
        <v>163.549666850125</v>
      </c>
      <c r="C37" s="1">
        <f>A37*ScheibGen!D29</f>
        <v>158.39999999999998</v>
      </c>
      <c r="E37" s="1">
        <f t="shared" si="1"/>
        <v>5.149666850125025</v>
      </c>
      <c r="O37" s="1">
        <f>ScheibGen!F65</f>
        <v>0.4728803351813614</v>
      </c>
    </row>
    <row r="38" spans="1:15" ht="12.75">
      <c r="A38">
        <v>3.4</v>
      </c>
      <c r="B38" s="1">
        <f t="shared" si="0"/>
        <v>168.66649667469653</v>
      </c>
      <c r="C38" s="1">
        <f>A38*ScheibGen!D29</f>
        <v>163.2</v>
      </c>
      <c r="E38" s="1">
        <f t="shared" si="1"/>
        <v>5.466496674696537</v>
      </c>
      <c r="O38" s="1">
        <f>ScheibGen!F65</f>
        <v>0.4728803351813614</v>
      </c>
    </row>
    <row r="39" spans="1:15" ht="12.75">
      <c r="A39">
        <v>3.5</v>
      </c>
      <c r="B39" s="1">
        <f t="shared" si="0"/>
        <v>173.7927841059717</v>
      </c>
      <c r="C39" s="1">
        <f>A39*ScheibGen!D29</f>
        <v>168</v>
      </c>
      <c r="E39" s="1">
        <f t="shared" si="1"/>
        <v>5.792784105971677</v>
      </c>
      <c r="O39" s="1">
        <f>ScheibGen!F65</f>
        <v>0.4728803351813614</v>
      </c>
    </row>
    <row r="40" spans="1:15" ht="12.75">
      <c r="A40">
        <v>3.6</v>
      </c>
      <c r="B40" s="1">
        <f t="shared" si="0"/>
        <v>178.92852914395044</v>
      </c>
      <c r="C40" s="1">
        <f>A40*ScheibGen!D29</f>
        <v>172.8</v>
      </c>
      <c r="E40" s="1">
        <f t="shared" si="1"/>
        <v>6.128529143950444</v>
      </c>
      <c r="O40" s="1">
        <f>ScheibGen!F65</f>
        <v>0.4728803351813614</v>
      </c>
    </row>
    <row r="41" spans="1:15" ht="12.75">
      <c r="A41">
        <v>3.7</v>
      </c>
      <c r="B41" s="1">
        <f t="shared" si="0"/>
        <v>184.07373178863287</v>
      </c>
      <c r="C41" s="1">
        <f>A41*ScheibGen!D29</f>
        <v>177.60000000000002</v>
      </c>
      <c r="E41" s="1">
        <f t="shared" si="1"/>
        <v>6.473731788632838</v>
      </c>
      <c r="O41" s="1">
        <f>ScheibGen!F65</f>
        <v>0.4728803351813614</v>
      </c>
    </row>
    <row r="42" spans="1:15" ht="12.75">
      <c r="A42">
        <v>3.8</v>
      </c>
      <c r="B42" s="1">
        <f t="shared" si="0"/>
        <v>189.22839204001883</v>
      </c>
      <c r="C42" s="1">
        <f>A42*ScheibGen!D29</f>
        <v>182.39999999999998</v>
      </c>
      <c r="E42" s="1">
        <f t="shared" si="1"/>
        <v>6.8283920400188585</v>
      </c>
      <c r="O42" s="1">
        <f>ScheibGen!F65</f>
        <v>0.4728803351813614</v>
      </c>
    </row>
    <row r="43" spans="1:15" ht="12.75">
      <c r="A43">
        <v>3.9</v>
      </c>
      <c r="B43" s="1">
        <f t="shared" si="0"/>
        <v>194.3925098981085</v>
      </c>
      <c r="C43" s="1">
        <f>A43*ScheibGen!D29</f>
        <v>187.2</v>
      </c>
      <c r="E43" s="1">
        <f t="shared" si="1"/>
        <v>7.192509898108507</v>
      </c>
      <c r="O43" s="1">
        <f>ScheibGen!F65</f>
        <v>0.4728803351813614</v>
      </c>
    </row>
    <row r="44" spans="1:15" ht="12.75">
      <c r="A44">
        <v>4</v>
      </c>
      <c r="B44" s="1">
        <f t="shared" si="0"/>
        <v>199.5660853629018</v>
      </c>
      <c r="C44" s="1">
        <f>A44*ScheibGen!D29</f>
        <v>192</v>
      </c>
      <c r="E44" s="1">
        <f t="shared" si="1"/>
        <v>7.566085362901783</v>
      </c>
      <c r="O44" s="1">
        <f>ScheibGen!F65</f>
        <v>0.4728803351813614</v>
      </c>
    </row>
    <row r="45" spans="1:15" ht="12.75">
      <c r="A45">
        <v>4.1</v>
      </c>
      <c r="B45" s="1">
        <f t="shared" si="0"/>
        <v>204.74911843439867</v>
      </c>
      <c r="C45" s="1">
        <f>A45*ScheibGen!D29</f>
        <v>196.79999999999998</v>
      </c>
      <c r="E45" s="1">
        <f t="shared" si="1"/>
        <v>7.9491184343986845</v>
      </c>
      <c r="O45" s="1">
        <f>ScheibGen!F65</f>
        <v>0.4728803351813614</v>
      </c>
    </row>
    <row r="46" spans="1:15" ht="12.75">
      <c r="A46">
        <v>4.2</v>
      </c>
      <c r="B46" s="1">
        <f t="shared" si="0"/>
        <v>209.94160911259922</v>
      </c>
      <c r="C46" s="1">
        <f>A46*ScheibGen!D29</f>
        <v>201.60000000000002</v>
      </c>
      <c r="E46" s="1">
        <f t="shared" si="1"/>
        <v>8.341609112599215</v>
      </c>
      <c r="O46" s="1">
        <f>ScheibGen!F65</f>
        <v>0.4728803351813614</v>
      </c>
    </row>
    <row r="47" spans="1:15" ht="12.75">
      <c r="A47">
        <v>4.3</v>
      </c>
      <c r="B47" s="1">
        <f t="shared" si="0"/>
        <v>215.14355739750334</v>
      </c>
      <c r="C47" s="1">
        <f>A47*ScheibGen!D29</f>
        <v>206.39999999999998</v>
      </c>
      <c r="E47" s="1">
        <f t="shared" si="1"/>
        <v>8.743557397503372</v>
      </c>
      <c r="O47" s="1">
        <f>ScheibGen!F65</f>
        <v>0.4728803351813614</v>
      </c>
    </row>
    <row r="48" spans="1:15" ht="12.75">
      <c r="A48">
        <v>4.4</v>
      </c>
      <c r="B48" s="1">
        <f t="shared" si="0"/>
        <v>220.35496328911117</v>
      </c>
      <c r="C48" s="1">
        <f>A48*ScheibGen!D29</f>
        <v>211.20000000000002</v>
      </c>
      <c r="E48" s="1">
        <f t="shared" si="1"/>
        <v>9.154963289111159</v>
      </c>
      <c r="O48" s="1">
        <f>ScheibGen!F65</f>
        <v>0.4728803351813614</v>
      </c>
    </row>
    <row r="49" spans="1:15" ht="12.75">
      <c r="A49">
        <v>4.5</v>
      </c>
      <c r="B49" s="1">
        <f t="shared" si="0"/>
        <v>225.57582678742256</v>
      </c>
      <c r="C49" s="1">
        <f>A49*ScheibGen!D29</f>
        <v>216</v>
      </c>
      <c r="E49" s="1">
        <f t="shared" si="1"/>
        <v>9.575826787422569</v>
      </c>
      <c r="O49" s="1">
        <f>ScheibGen!F65</f>
        <v>0.4728803351813614</v>
      </c>
    </row>
    <row r="50" spans="1:15" ht="12.75">
      <c r="A50">
        <v>4.6</v>
      </c>
      <c r="B50" s="1">
        <f t="shared" si="0"/>
        <v>230.8061478924376</v>
      </c>
      <c r="C50" s="1">
        <f>A50*ScheibGen!D29</f>
        <v>220.79999999999998</v>
      </c>
      <c r="E50" s="1">
        <f t="shared" si="1"/>
        <v>10.006147892437605</v>
      </c>
      <c r="O50" s="1">
        <f>ScheibGen!F65</f>
        <v>0.4728803351813614</v>
      </c>
    </row>
    <row r="51" spans="1:15" ht="12.75">
      <c r="A51">
        <v>4.7</v>
      </c>
      <c r="B51" s="1">
        <f t="shared" si="0"/>
        <v>236.0459266041563</v>
      </c>
      <c r="C51" s="1">
        <f>A51*ScheibGen!D29</f>
        <v>225.60000000000002</v>
      </c>
      <c r="E51" s="1">
        <f t="shared" si="1"/>
        <v>10.445926604156275</v>
      </c>
      <c r="O51" s="1">
        <f>ScheibGen!F65</f>
        <v>0.4728803351813614</v>
      </c>
    </row>
    <row r="52" spans="1:15" ht="12.75">
      <c r="A52">
        <v>4.8</v>
      </c>
      <c r="B52" s="1">
        <f t="shared" si="0"/>
        <v>241.29516292257856</v>
      </c>
      <c r="C52" s="1">
        <f>A52*ScheibGen!D29</f>
        <v>230.39999999999998</v>
      </c>
      <c r="E52" s="1">
        <f t="shared" si="1"/>
        <v>10.895162922578567</v>
      </c>
      <c r="O52" s="1">
        <f>ScheibGen!F65</f>
        <v>0.4728803351813614</v>
      </c>
    </row>
    <row r="53" spans="1:15" ht="12.75">
      <c r="A53">
        <v>4.9</v>
      </c>
      <c r="B53" s="1">
        <f t="shared" si="0"/>
        <v>246.5538568477045</v>
      </c>
      <c r="C53" s="1">
        <f>A53*ScheibGen!D29</f>
        <v>235.20000000000002</v>
      </c>
      <c r="E53" s="1">
        <f t="shared" si="1"/>
        <v>11.35385684770449</v>
      </c>
      <c r="O53" s="1">
        <f>ScheibGen!F65</f>
        <v>0.4728803351813614</v>
      </c>
    </row>
    <row r="54" spans="1:15" ht="12.75">
      <c r="A54">
        <v>5</v>
      </c>
      <c r="B54" s="1">
        <f t="shared" si="0"/>
        <v>251.82200837953403</v>
      </c>
      <c r="C54" s="1">
        <f>A54*ScheibGen!D29</f>
        <v>240</v>
      </c>
      <c r="E54" s="1">
        <f t="shared" si="1"/>
        <v>11.822008379534035</v>
      </c>
      <c r="O54" s="1">
        <f>ScheibGen!F65</f>
        <v>0.4728803351813614</v>
      </c>
    </row>
    <row r="55" spans="1:15" ht="12.75">
      <c r="A55">
        <v>5.1</v>
      </c>
      <c r="B55" s="1">
        <f t="shared" si="0"/>
        <v>257.0996175180672</v>
      </c>
      <c r="C55" s="1">
        <f>A55*ScheibGen!D29</f>
        <v>244.79999999999998</v>
      </c>
      <c r="E55" s="1">
        <f t="shared" si="1"/>
        <v>12.29961751806721</v>
      </c>
      <c r="O55" s="1">
        <f>ScheibGen!F65</f>
        <v>0.4728803351813614</v>
      </c>
    </row>
    <row r="56" spans="1:15" ht="12.75">
      <c r="A56">
        <v>5.2</v>
      </c>
      <c r="B56" s="1">
        <f t="shared" si="0"/>
        <v>262.38668426330406</v>
      </c>
      <c r="C56" s="1">
        <f>A56*ScheibGen!D29</f>
        <v>249.60000000000002</v>
      </c>
      <c r="E56" s="1">
        <f t="shared" si="1"/>
        <v>12.786684263304014</v>
      </c>
      <c r="O56" s="1">
        <f>ScheibGen!F65</f>
        <v>0.4728803351813614</v>
      </c>
    </row>
    <row r="57" spans="1:15" ht="12.75">
      <c r="A57">
        <v>5.3</v>
      </c>
      <c r="B57" s="1">
        <f t="shared" si="0"/>
        <v>267.68320861524444</v>
      </c>
      <c r="C57" s="1">
        <f>A57*ScheibGen!D29</f>
        <v>254.39999999999998</v>
      </c>
      <c r="E57" s="1">
        <f t="shared" si="1"/>
        <v>13.283208615244442</v>
      </c>
      <c r="O57" s="1">
        <f>ScheibGen!F65</f>
        <v>0.4728803351813614</v>
      </c>
    </row>
    <row r="58" spans="1:15" ht="12.75">
      <c r="A58">
        <v>5.4</v>
      </c>
      <c r="B58" s="1">
        <f t="shared" si="0"/>
        <v>272.98919057388855</v>
      </c>
      <c r="C58" s="1">
        <f>A58*ScheibGen!D29</f>
        <v>259.20000000000005</v>
      </c>
      <c r="E58" s="1">
        <f t="shared" si="1"/>
        <v>13.7891905738885</v>
      </c>
      <c r="O58" s="1">
        <f>ScheibGen!F65</f>
        <v>0.4728803351813614</v>
      </c>
    </row>
    <row r="59" spans="1:15" ht="12.75">
      <c r="A59">
        <v>5.5</v>
      </c>
      <c r="B59" s="1">
        <f t="shared" si="0"/>
        <v>278.30463013923617</v>
      </c>
      <c r="C59" s="1">
        <f>A59*ScheibGen!D29</f>
        <v>264</v>
      </c>
      <c r="E59" s="1">
        <f t="shared" si="1"/>
        <v>14.304630139236183</v>
      </c>
      <c r="O59" s="1">
        <f>ScheibGen!F65</f>
        <v>0.4728803351813614</v>
      </c>
    </row>
    <row r="60" spans="1:15" ht="12.75">
      <c r="A60">
        <v>5.6</v>
      </c>
      <c r="B60" s="1">
        <f t="shared" si="0"/>
        <v>283.62952731128746</v>
      </c>
      <c r="C60" s="1">
        <f>A60*ScheibGen!D29</f>
        <v>268.79999999999995</v>
      </c>
      <c r="E60" s="1">
        <f t="shared" si="1"/>
        <v>14.829527311287492</v>
      </c>
      <c r="O60" s="1">
        <f>ScheibGen!F65</f>
        <v>0.4728803351813614</v>
      </c>
    </row>
    <row r="61" spans="1:15" ht="12.75">
      <c r="A61">
        <v>5.7</v>
      </c>
      <c r="B61" s="1">
        <f t="shared" si="0"/>
        <v>288.96388209004243</v>
      </c>
      <c r="C61" s="1">
        <f>A61*ScheibGen!D29</f>
        <v>273.6</v>
      </c>
      <c r="E61" s="1">
        <f t="shared" si="1"/>
        <v>15.363882090042432</v>
      </c>
      <c r="O61" s="1">
        <f>ScheibGen!F65</f>
        <v>0.4728803351813614</v>
      </c>
    </row>
    <row r="62" spans="1:15" ht="12.75">
      <c r="A62">
        <v>5.8</v>
      </c>
      <c r="B62" s="1">
        <f t="shared" si="0"/>
        <v>294.30769447550097</v>
      </c>
      <c r="C62" s="1">
        <f>A62*ScheibGen!D29</f>
        <v>278.4</v>
      </c>
      <c r="E62" s="1">
        <f t="shared" si="1"/>
        <v>15.907694475500998</v>
      </c>
      <c r="O62" s="1">
        <f>ScheibGen!F65</f>
        <v>0.4728803351813614</v>
      </c>
    </row>
    <row r="63" spans="1:15" ht="12.75">
      <c r="A63">
        <v>5.9</v>
      </c>
      <c r="B63" s="1">
        <f t="shared" si="0"/>
        <v>299.66096446766323</v>
      </c>
      <c r="C63" s="1">
        <f>A63*ScheibGen!D29</f>
        <v>283.20000000000005</v>
      </c>
      <c r="E63" s="1">
        <f t="shared" si="1"/>
        <v>16.460964467663192</v>
      </c>
      <c r="O63" s="1">
        <f>ScheibGen!F65</f>
        <v>0.4728803351813614</v>
      </c>
    </row>
    <row r="64" spans="1:15" ht="12.75">
      <c r="A64">
        <v>6</v>
      </c>
      <c r="B64" s="1">
        <f t="shared" si="0"/>
        <v>305.023692066529</v>
      </c>
      <c r="C64" s="1">
        <f>A64*ScheibGen!D29</f>
        <v>288</v>
      </c>
      <c r="E64" s="1">
        <f t="shared" si="1"/>
        <v>17.023692066529012</v>
      </c>
      <c r="O64" s="1">
        <f>ScheibGen!F65</f>
        <v>0.4728803351813614</v>
      </c>
    </row>
    <row r="65" spans="1:15" ht="12.75">
      <c r="A65">
        <v>6.1</v>
      </c>
      <c r="B65" s="1">
        <f t="shared" si="0"/>
        <v>310.3958772720984</v>
      </c>
      <c r="C65" s="1">
        <f>A65*ScheibGen!D29</f>
        <v>292.79999999999995</v>
      </c>
      <c r="E65" s="1">
        <f t="shared" si="1"/>
        <v>17.595877272098456</v>
      </c>
      <c r="O65" s="1">
        <f>ScheibGen!F65</f>
        <v>0.4728803351813614</v>
      </c>
    </row>
    <row r="66" spans="1:15" ht="12.75">
      <c r="A66">
        <v>6.2</v>
      </c>
      <c r="B66" s="1">
        <f t="shared" si="0"/>
        <v>315.77752008437153</v>
      </c>
      <c r="C66" s="1">
        <f>A66*ScheibGen!D29</f>
        <v>297.6</v>
      </c>
      <c r="E66" s="1">
        <f t="shared" si="1"/>
        <v>18.177520084371533</v>
      </c>
      <c r="O66" s="1">
        <f>ScheibGen!F65</f>
        <v>0.4728803351813614</v>
      </c>
    </row>
    <row r="67" spans="1:15" ht="12.75">
      <c r="A67">
        <v>6.3</v>
      </c>
      <c r="B67" s="1">
        <f t="shared" si="0"/>
        <v>321.1686205033482</v>
      </c>
      <c r="C67" s="1">
        <f>A67*ScheibGen!D29</f>
        <v>302.4</v>
      </c>
      <c r="E67" s="1">
        <f t="shared" si="1"/>
        <v>18.768620503348235</v>
      </c>
      <c r="O67" s="1">
        <f>ScheibGen!F65</f>
        <v>0.4728803351813614</v>
      </c>
    </row>
    <row r="68" spans="1:15" ht="12.75">
      <c r="A68">
        <v>6.4</v>
      </c>
      <c r="B68" s="1">
        <f t="shared" si="0"/>
        <v>326.5691785290286</v>
      </c>
      <c r="C68" s="1">
        <f>A68*ScheibGen!D29</f>
        <v>307.20000000000005</v>
      </c>
      <c r="E68" s="1">
        <f t="shared" si="1"/>
        <v>19.369178529028567</v>
      </c>
      <c r="O68" s="1">
        <f>ScheibGen!F65</f>
        <v>0.4728803351813614</v>
      </c>
    </row>
    <row r="69" spans="1:15" ht="12.75">
      <c r="A69">
        <v>6.5</v>
      </c>
      <c r="B69" s="1">
        <f aca="true" t="shared" si="3" ref="B69:B132">C69+E69</f>
        <v>331.9791941614125</v>
      </c>
      <c r="C69" s="1">
        <f>A69*ScheibGen!D29</f>
        <v>312</v>
      </c>
      <c r="E69" s="1">
        <f aca="true" t="shared" si="4" ref="E69:E132">(A69*A69)*O69</f>
        <v>19.97919416141252</v>
      </c>
      <c r="O69" s="1">
        <f>ScheibGen!F65</f>
        <v>0.4728803351813614</v>
      </c>
    </row>
    <row r="70" spans="1:15" ht="12.75">
      <c r="A70">
        <v>6.6</v>
      </c>
      <c r="B70" s="1">
        <f t="shared" si="3"/>
        <v>337.3986674005001</v>
      </c>
      <c r="C70" s="1">
        <f>A70*ScheibGen!D29</f>
        <v>316.79999999999995</v>
      </c>
      <c r="E70" s="1">
        <f t="shared" si="4"/>
        <v>20.5986674005001</v>
      </c>
      <c r="O70" s="1">
        <f>ScheibGen!F65</f>
        <v>0.4728803351813614</v>
      </c>
    </row>
    <row r="71" spans="1:15" ht="12.75">
      <c r="A71">
        <v>6.7</v>
      </c>
      <c r="B71" s="1">
        <f t="shared" si="3"/>
        <v>342.82759824629136</v>
      </c>
      <c r="C71" s="1">
        <f>A71*ScheibGen!D29</f>
        <v>321.6</v>
      </c>
      <c r="E71" s="1">
        <f t="shared" si="4"/>
        <v>21.227598246291315</v>
      </c>
      <c r="O71" s="1">
        <f>ScheibGen!F65</f>
        <v>0.4728803351813614</v>
      </c>
    </row>
    <row r="72" spans="1:15" ht="12.75">
      <c r="A72">
        <v>6.8</v>
      </c>
      <c r="B72" s="1">
        <f t="shared" si="3"/>
        <v>348.26598669878615</v>
      </c>
      <c r="C72" s="1">
        <f>A72*ScheibGen!D29</f>
        <v>326.4</v>
      </c>
      <c r="E72" s="1">
        <f t="shared" si="4"/>
        <v>21.86598669878615</v>
      </c>
      <c r="O72" s="1">
        <f>ScheibGen!F65</f>
        <v>0.4728803351813614</v>
      </c>
    </row>
    <row r="73" spans="1:15" ht="12.75">
      <c r="A73">
        <v>6.9</v>
      </c>
      <c r="B73" s="1">
        <f t="shared" si="3"/>
        <v>353.7138327579847</v>
      </c>
      <c r="C73" s="1">
        <f>A73*ScheibGen!D29</f>
        <v>331.20000000000005</v>
      </c>
      <c r="E73" s="1">
        <f t="shared" si="4"/>
        <v>22.51383275798462</v>
      </c>
      <c r="O73" s="1">
        <f>ScheibGen!F65</f>
        <v>0.4728803351813614</v>
      </c>
    </row>
    <row r="74" spans="1:15" ht="12.75">
      <c r="A74">
        <v>7</v>
      </c>
      <c r="B74" s="1">
        <f t="shared" si="3"/>
        <v>359.1711364238867</v>
      </c>
      <c r="C74" s="1">
        <f>A74*ScheibGen!D29</f>
        <v>336</v>
      </c>
      <c r="E74" s="1">
        <f t="shared" si="4"/>
        <v>23.171136423886708</v>
      </c>
      <c r="O74" s="1">
        <f>ScheibGen!F65</f>
        <v>0.4728803351813614</v>
      </c>
    </row>
    <row r="75" spans="1:15" ht="12.75">
      <c r="A75">
        <v>7.1</v>
      </c>
      <c r="B75" s="1">
        <f t="shared" si="3"/>
        <v>364.63789769649236</v>
      </c>
      <c r="C75" s="1">
        <f>A75*ScheibGen!D29</f>
        <v>340.79999999999995</v>
      </c>
      <c r="E75" s="1">
        <f t="shared" si="4"/>
        <v>23.837897696492426</v>
      </c>
      <c r="O75" s="1">
        <f>ScheibGen!F65</f>
        <v>0.4728803351813614</v>
      </c>
    </row>
    <row r="76" spans="1:15" ht="12.75">
      <c r="A76">
        <v>7.2</v>
      </c>
      <c r="B76" s="1">
        <f t="shared" si="3"/>
        <v>370.1141165758018</v>
      </c>
      <c r="C76" s="1">
        <f>A76*ScheibGen!D29</f>
        <v>345.6</v>
      </c>
      <c r="E76" s="1">
        <f t="shared" si="4"/>
        <v>24.514116575801776</v>
      </c>
      <c r="O76" s="1">
        <f>ScheibGen!F65</f>
        <v>0.4728803351813614</v>
      </c>
    </row>
    <row r="77" spans="1:15" ht="12.75">
      <c r="A77">
        <v>7.3</v>
      </c>
      <c r="B77" s="1">
        <f t="shared" si="3"/>
        <v>375.59979306181475</v>
      </c>
      <c r="C77" s="1">
        <f>A77*ScheibGen!D29</f>
        <v>350.4</v>
      </c>
      <c r="E77" s="1">
        <f t="shared" si="4"/>
        <v>25.19979306181475</v>
      </c>
      <c r="O77" s="1">
        <f>ScheibGen!F65</f>
        <v>0.4728803351813614</v>
      </c>
    </row>
    <row r="78" spans="1:15" ht="12.75">
      <c r="A78">
        <v>7.4</v>
      </c>
      <c r="B78" s="1">
        <f t="shared" si="3"/>
        <v>381.0949271545314</v>
      </c>
      <c r="C78" s="1">
        <f>A78*ScheibGen!D29</f>
        <v>355.20000000000005</v>
      </c>
      <c r="E78" s="1">
        <f t="shared" si="4"/>
        <v>25.894927154531352</v>
      </c>
      <c r="O78" s="1">
        <f>ScheibGen!F65</f>
        <v>0.4728803351813614</v>
      </c>
    </row>
    <row r="79" spans="1:15" ht="12.75">
      <c r="A79">
        <v>7.5</v>
      </c>
      <c r="B79" s="1">
        <f t="shared" si="3"/>
        <v>386.59951885395157</v>
      </c>
      <c r="C79" s="1">
        <f>A79*ScheibGen!D29</f>
        <v>360</v>
      </c>
      <c r="E79" s="1">
        <f t="shared" si="4"/>
        <v>26.59951885395158</v>
      </c>
      <c r="O79" s="1">
        <f>ScheibGen!F65</f>
        <v>0.4728803351813614</v>
      </c>
    </row>
    <row r="80" spans="1:15" ht="12.75">
      <c r="A80">
        <v>7.6</v>
      </c>
      <c r="B80" s="1">
        <f t="shared" si="3"/>
        <v>392.1135681600754</v>
      </c>
      <c r="C80" s="1">
        <f>A80*ScheibGen!D29</f>
        <v>364.79999999999995</v>
      </c>
      <c r="E80" s="1">
        <f t="shared" si="4"/>
        <v>27.313568160075434</v>
      </c>
      <c r="O80" s="1">
        <f>ScheibGen!F65</f>
        <v>0.4728803351813614</v>
      </c>
    </row>
    <row r="81" spans="1:15" ht="12.75">
      <c r="A81">
        <v>7.7</v>
      </c>
      <c r="B81" s="1">
        <f t="shared" si="3"/>
        <v>397.6370750729029</v>
      </c>
      <c r="C81" s="1">
        <f>A81*ScheibGen!D29</f>
        <v>369.6</v>
      </c>
      <c r="E81" s="1">
        <f t="shared" si="4"/>
        <v>28.037075072902923</v>
      </c>
      <c r="O81" s="1">
        <f>ScheibGen!F65</f>
        <v>0.4728803351813614</v>
      </c>
    </row>
    <row r="82" spans="1:15" ht="12.75">
      <c r="A82">
        <v>7.8</v>
      </c>
      <c r="B82" s="1">
        <f t="shared" si="3"/>
        <v>403.170039592434</v>
      </c>
      <c r="C82" s="1">
        <f>A82*ScheibGen!D29</f>
        <v>374.4</v>
      </c>
      <c r="E82" s="1">
        <f t="shared" si="4"/>
        <v>28.770039592434028</v>
      </c>
      <c r="O82" s="1">
        <f>ScheibGen!F65</f>
        <v>0.4728803351813614</v>
      </c>
    </row>
    <row r="83" spans="1:15" ht="12.75">
      <c r="A83">
        <v>7.9</v>
      </c>
      <c r="B83" s="1">
        <f t="shared" si="3"/>
        <v>408.7124617186688</v>
      </c>
      <c r="C83" s="1">
        <f>A83*ScheibGen!D29</f>
        <v>379.20000000000005</v>
      </c>
      <c r="E83" s="1">
        <f t="shared" si="4"/>
        <v>29.512461718668767</v>
      </c>
      <c r="O83" s="1">
        <f>ScheibGen!F65</f>
        <v>0.4728803351813614</v>
      </c>
    </row>
    <row r="84" spans="1:15" ht="12.75">
      <c r="A84">
        <v>8</v>
      </c>
      <c r="B84" s="1">
        <f t="shared" si="3"/>
        <v>414.26434145160715</v>
      </c>
      <c r="C84" s="1">
        <f>A84*ScheibGen!D29</f>
        <v>384</v>
      </c>
      <c r="E84" s="1">
        <f t="shared" si="4"/>
        <v>30.26434145160713</v>
      </c>
      <c r="O84" s="1">
        <f>ScheibGen!F65</f>
        <v>0.4728803351813614</v>
      </c>
    </row>
    <row r="85" spans="1:15" ht="12.75">
      <c r="A85">
        <v>8.1</v>
      </c>
      <c r="B85" s="1">
        <f t="shared" si="3"/>
        <v>419.82567879124906</v>
      </c>
      <c r="C85" s="1">
        <f>A85*ScheibGen!D29</f>
        <v>388.79999999999995</v>
      </c>
      <c r="E85" s="1">
        <f t="shared" si="4"/>
        <v>31.02567879124912</v>
      </c>
      <c r="O85" s="1">
        <f>ScheibGen!F65</f>
        <v>0.4728803351813614</v>
      </c>
    </row>
    <row r="86" spans="1:15" ht="12.75">
      <c r="A86">
        <v>8.2</v>
      </c>
      <c r="B86" s="1">
        <f t="shared" si="3"/>
        <v>425.3964737375947</v>
      </c>
      <c r="C86" s="1">
        <f>A86*ScheibGen!D29</f>
        <v>393.59999999999997</v>
      </c>
      <c r="E86" s="1">
        <f t="shared" si="4"/>
        <v>31.796473737594738</v>
      </c>
      <c r="O86" s="1">
        <f>ScheibGen!F65</f>
        <v>0.4728803351813614</v>
      </c>
    </row>
    <row r="87" spans="1:15" ht="12.75">
      <c r="A87">
        <v>8.3</v>
      </c>
      <c r="B87" s="1">
        <f t="shared" si="3"/>
        <v>430.976726290644</v>
      </c>
      <c r="C87" s="1">
        <f>A87*ScheibGen!D29</f>
        <v>398.40000000000003</v>
      </c>
      <c r="E87" s="1">
        <f t="shared" si="4"/>
        <v>32.576726290644</v>
      </c>
      <c r="O87" s="1">
        <f>ScheibGen!F65</f>
        <v>0.4728803351813614</v>
      </c>
    </row>
    <row r="88" spans="1:15" ht="12.75">
      <c r="A88">
        <v>8.4</v>
      </c>
      <c r="B88" s="1">
        <f t="shared" si="3"/>
        <v>436.5664364503969</v>
      </c>
      <c r="C88" s="1">
        <f>A88*ScheibGen!D29</f>
        <v>403.20000000000005</v>
      </c>
      <c r="E88" s="1">
        <f t="shared" si="4"/>
        <v>33.36643645039686</v>
      </c>
      <c r="O88" s="1">
        <f>ScheibGen!F65</f>
        <v>0.4728803351813614</v>
      </c>
    </row>
    <row r="89" spans="1:15" ht="12.75">
      <c r="A89">
        <v>8.5</v>
      </c>
      <c r="B89" s="1">
        <f t="shared" si="3"/>
        <v>442.16560421685335</v>
      </c>
      <c r="C89" s="1">
        <f>A89*ScheibGen!D29</f>
        <v>408</v>
      </c>
      <c r="E89" s="1">
        <f t="shared" si="4"/>
        <v>34.16560421685336</v>
      </c>
      <c r="O89" s="1">
        <f>ScheibGen!F65</f>
        <v>0.4728803351813614</v>
      </c>
    </row>
    <row r="90" spans="1:15" ht="12.75">
      <c r="A90">
        <v>8.6</v>
      </c>
      <c r="B90" s="1">
        <f t="shared" si="3"/>
        <v>447.7742295900134</v>
      </c>
      <c r="C90" s="1">
        <f>A90*ScheibGen!D29</f>
        <v>412.79999999999995</v>
      </c>
      <c r="E90" s="1">
        <f t="shared" si="4"/>
        <v>34.974229590013486</v>
      </c>
      <c r="O90" s="1">
        <f>ScheibGen!F65</f>
        <v>0.4728803351813614</v>
      </c>
    </row>
    <row r="91" spans="1:15" ht="12.75">
      <c r="A91">
        <v>8.7</v>
      </c>
      <c r="B91" s="1">
        <f t="shared" si="3"/>
        <v>453.3923125698772</v>
      </c>
      <c r="C91" s="1">
        <f>A91*ScheibGen!D29</f>
        <v>417.59999999999997</v>
      </c>
      <c r="E91" s="1">
        <f t="shared" si="4"/>
        <v>35.79231256987724</v>
      </c>
      <c r="O91" s="1">
        <f>ScheibGen!F65</f>
        <v>0.4728803351813614</v>
      </c>
    </row>
    <row r="92" spans="1:15" ht="12.75">
      <c r="A92">
        <v>8.8</v>
      </c>
      <c r="B92" s="1">
        <f t="shared" si="3"/>
        <v>459.0198531564447</v>
      </c>
      <c r="C92" s="1">
        <f>A92*ScheibGen!D29</f>
        <v>422.40000000000003</v>
      </c>
      <c r="E92" s="1">
        <f t="shared" si="4"/>
        <v>36.619853156444634</v>
      </c>
      <c r="O92" s="1">
        <f>ScheibGen!F65</f>
        <v>0.4728803351813614</v>
      </c>
    </row>
    <row r="93" spans="1:15" ht="12.75">
      <c r="A93">
        <v>8.9</v>
      </c>
      <c r="B93" s="1">
        <f t="shared" si="3"/>
        <v>464.6568513497157</v>
      </c>
      <c r="C93" s="1">
        <f>A93*ScheibGen!D29</f>
        <v>427.20000000000005</v>
      </c>
      <c r="E93" s="1">
        <f t="shared" si="4"/>
        <v>37.45685134971564</v>
      </c>
      <c r="O93" s="1">
        <f>ScheibGen!F65</f>
        <v>0.4728803351813614</v>
      </c>
    </row>
    <row r="94" spans="1:15" ht="12.75">
      <c r="A94">
        <v>9</v>
      </c>
      <c r="B94" s="1">
        <f t="shared" si="3"/>
        <v>470.3033071496903</v>
      </c>
      <c r="C94" s="1">
        <f>A94*ScheibGen!D29</f>
        <v>432</v>
      </c>
      <c r="E94" s="1">
        <f t="shared" si="4"/>
        <v>38.303307149690276</v>
      </c>
      <c r="O94" s="1">
        <f>ScheibGen!F65</f>
        <v>0.4728803351813614</v>
      </c>
    </row>
    <row r="95" spans="1:15" ht="12.75">
      <c r="A95">
        <v>9.1</v>
      </c>
      <c r="B95" s="1">
        <f t="shared" si="3"/>
        <v>475.9592205563685</v>
      </c>
      <c r="C95" s="1">
        <f>A95*ScheibGen!D29</f>
        <v>436.79999999999995</v>
      </c>
      <c r="E95" s="1">
        <f t="shared" si="4"/>
        <v>39.15922055636853</v>
      </c>
      <c r="O95" s="1">
        <f>ScheibGen!F65</f>
        <v>0.4728803351813614</v>
      </c>
    </row>
    <row r="96" spans="1:15" ht="12.75">
      <c r="A96">
        <v>9.2</v>
      </c>
      <c r="B96" s="1">
        <f t="shared" si="3"/>
        <v>481.6245915697504</v>
      </c>
      <c r="C96" s="1">
        <f>A96*ScheibGen!D29</f>
        <v>441.59999999999997</v>
      </c>
      <c r="E96" s="1">
        <f t="shared" si="4"/>
        <v>40.02459156975042</v>
      </c>
      <c r="O96" s="1">
        <f>ScheibGen!F65</f>
        <v>0.4728803351813614</v>
      </c>
    </row>
    <row r="97" spans="1:15" ht="12.75">
      <c r="A97">
        <v>9.3</v>
      </c>
      <c r="B97" s="1">
        <f t="shared" si="3"/>
        <v>487.299420189836</v>
      </c>
      <c r="C97" s="1">
        <f>A97*ScheibGen!D29</f>
        <v>446.40000000000003</v>
      </c>
      <c r="E97" s="1">
        <f t="shared" si="4"/>
        <v>40.89942018983595</v>
      </c>
      <c r="O97" s="1">
        <f>ScheibGen!F65</f>
        <v>0.4728803351813614</v>
      </c>
    </row>
    <row r="98" spans="1:15" ht="12.75">
      <c r="A98">
        <v>9.4</v>
      </c>
      <c r="B98" s="1">
        <f t="shared" si="3"/>
        <v>492.9837064166251</v>
      </c>
      <c r="C98" s="1">
        <f>A98*ScheibGen!D29</f>
        <v>451.20000000000005</v>
      </c>
      <c r="E98" s="1">
        <f t="shared" si="4"/>
        <v>41.7837064166251</v>
      </c>
      <c r="O98" s="1">
        <f>ScheibGen!F65</f>
        <v>0.4728803351813614</v>
      </c>
    </row>
    <row r="99" spans="1:15" ht="12.75">
      <c r="A99">
        <v>9.5</v>
      </c>
      <c r="B99" s="1">
        <f t="shared" si="3"/>
        <v>498.6774502501179</v>
      </c>
      <c r="C99" s="1">
        <f>A99*ScheibGen!D29</f>
        <v>456</v>
      </c>
      <c r="E99" s="1">
        <f t="shared" si="4"/>
        <v>42.677450250117865</v>
      </c>
      <c r="O99" s="1">
        <f>ScheibGen!F65</f>
        <v>0.4728803351813614</v>
      </c>
    </row>
    <row r="100" spans="1:15" ht="12.75">
      <c r="A100">
        <v>9.6</v>
      </c>
      <c r="B100" s="1">
        <f t="shared" si="3"/>
        <v>504.3806516903142</v>
      </c>
      <c r="C100" s="1">
        <f>A100*ScheibGen!D29</f>
        <v>460.79999999999995</v>
      </c>
      <c r="E100" s="1">
        <f t="shared" si="4"/>
        <v>43.58065169031427</v>
      </c>
      <c r="O100" s="1">
        <f>ScheibGen!F65</f>
        <v>0.4728803351813614</v>
      </c>
    </row>
    <row r="101" spans="1:15" ht="12.75">
      <c r="A101">
        <v>9.7</v>
      </c>
      <c r="B101" s="1">
        <f t="shared" si="3"/>
        <v>510.09331073721427</v>
      </c>
      <c r="C101" s="1">
        <f>A101*ScheibGen!D29</f>
        <v>465.59999999999997</v>
      </c>
      <c r="E101" s="1">
        <f t="shared" si="4"/>
        <v>44.49331073721429</v>
      </c>
      <c r="O101" s="1">
        <f>ScheibGen!F65</f>
        <v>0.4728803351813614</v>
      </c>
    </row>
    <row r="102" spans="1:15" ht="12.75">
      <c r="A102">
        <v>9.8</v>
      </c>
      <c r="B102" s="1">
        <f t="shared" si="3"/>
        <v>515.815427390818</v>
      </c>
      <c r="C102" s="1">
        <f>A102*ScheibGen!D29</f>
        <v>470.40000000000003</v>
      </c>
      <c r="E102" s="1">
        <f t="shared" si="4"/>
        <v>45.41542739081796</v>
      </c>
      <c r="O102" s="1">
        <f>ScheibGen!F65</f>
        <v>0.4728803351813614</v>
      </c>
    </row>
    <row r="103" spans="1:15" ht="12.75">
      <c r="A103">
        <v>9.9</v>
      </c>
      <c r="B103" s="1">
        <f t="shared" si="3"/>
        <v>521.5470016511252</v>
      </c>
      <c r="C103" s="1">
        <f>A103*ScheibGen!D29</f>
        <v>475.20000000000005</v>
      </c>
      <c r="E103" s="1">
        <f t="shared" si="4"/>
        <v>46.34700165112523</v>
      </c>
      <c r="O103" s="1">
        <f>ScheibGen!F65</f>
        <v>0.4728803351813614</v>
      </c>
    </row>
    <row r="104" spans="1:15" ht="12.75">
      <c r="A104">
        <v>10</v>
      </c>
      <c r="B104" s="1">
        <f t="shared" si="3"/>
        <v>527.2880335181361</v>
      </c>
      <c r="C104" s="1">
        <f>A104*ScheibGen!D29</f>
        <v>480</v>
      </c>
      <c r="E104" s="1">
        <f t="shared" si="4"/>
        <v>47.28803351813614</v>
      </c>
      <c r="O104" s="1">
        <f>ScheibGen!F65</f>
        <v>0.4728803351813614</v>
      </c>
    </row>
    <row r="105" spans="1:15" ht="12.75">
      <c r="A105">
        <v>10.1</v>
      </c>
      <c r="B105" s="1">
        <f t="shared" si="3"/>
        <v>533.0385229918506</v>
      </c>
      <c r="C105" s="1">
        <f>A105*ScheibGen!D29</f>
        <v>484.79999999999995</v>
      </c>
      <c r="E105" s="1">
        <f t="shared" si="4"/>
        <v>48.23852299185067</v>
      </c>
      <c r="O105" s="1">
        <f>ScheibGen!F65</f>
        <v>0.4728803351813614</v>
      </c>
    </row>
    <row r="106" spans="1:15" ht="12.75">
      <c r="A106">
        <v>10.2</v>
      </c>
      <c r="B106" s="1">
        <f t="shared" si="3"/>
        <v>538.7984700722689</v>
      </c>
      <c r="C106" s="1">
        <f>A106*ScheibGen!D29</f>
        <v>489.59999999999997</v>
      </c>
      <c r="E106" s="1">
        <f t="shared" si="4"/>
        <v>49.19847007226884</v>
      </c>
      <c r="O106" s="1">
        <f>ScheibGen!F65</f>
        <v>0.4728803351813614</v>
      </c>
    </row>
    <row r="107" spans="1:15" ht="12.75">
      <c r="A107">
        <v>10.3</v>
      </c>
      <c r="B107" s="1">
        <f t="shared" si="3"/>
        <v>544.5678747593906</v>
      </c>
      <c r="C107" s="1">
        <f>A107*ScheibGen!D29</f>
        <v>494.40000000000003</v>
      </c>
      <c r="E107" s="1">
        <f t="shared" si="4"/>
        <v>50.16787475939064</v>
      </c>
      <c r="O107" s="1">
        <f>ScheibGen!F65</f>
        <v>0.4728803351813614</v>
      </c>
    </row>
    <row r="108" spans="1:15" ht="12.75">
      <c r="A108">
        <v>10.4</v>
      </c>
      <c r="B108" s="1">
        <f t="shared" si="3"/>
        <v>550.3467370532161</v>
      </c>
      <c r="C108" s="1">
        <f>A108*ScheibGen!D29</f>
        <v>499.20000000000005</v>
      </c>
      <c r="E108" s="1">
        <f t="shared" si="4"/>
        <v>51.14673705321606</v>
      </c>
      <c r="O108" s="1">
        <f>ScheibGen!F65</f>
        <v>0.4728803351813614</v>
      </c>
    </row>
    <row r="109" spans="1:15" ht="12.75">
      <c r="A109">
        <v>10.5</v>
      </c>
      <c r="B109" s="1">
        <f t="shared" si="3"/>
        <v>556.1350569537451</v>
      </c>
      <c r="C109" s="1">
        <f>A109*ScheibGen!D29</f>
        <v>504</v>
      </c>
      <c r="E109" s="1">
        <f t="shared" si="4"/>
        <v>52.13505695374509</v>
      </c>
      <c r="O109" s="1">
        <f>ScheibGen!F65</f>
        <v>0.4728803351813614</v>
      </c>
    </row>
    <row r="110" spans="1:15" ht="12.75">
      <c r="A110">
        <v>10.6</v>
      </c>
      <c r="B110" s="1">
        <f t="shared" si="3"/>
        <v>561.9328344609777</v>
      </c>
      <c r="C110" s="1">
        <f>A110*ScheibGen!D29</f>
        <v>508.79999999999995</v>
      </c>
      <c r="E110" s="1">
        <f t="shared" si="4"/>
        <v>53.13283446097777</v>
      </c>
      <c r="O110" s="1">
        <f>ScheibGen!F65</f>
        <v>0.4728803351813614</v>
      </c>
    </row>
    <row r="111" spans="1:15" ht="12.75">
      <c r="A111">
        <v>10.7</v>
      </c>
      <c r="B111" s="1">
        <f t="shared" si="3"/>
        <v>567.740069574914</v>
      </c>
      <c r="C111" s="1">
        <f>A111*ScheibGen!D29</f>
        <v>513.5999999999999</v>
      </c>
      <c r="E111" s="1">
        <f t="shared" si="4"/>
        <v>54.14006957491406</v>
      </c>
      <c r="O111" s="1">
        <f>ScheibGen!F65</f>
        <v>0.4728803351813614</v>
      </c>
    </row>
    <row r="112" spans="1:15" ht="12.75">
      <c r="A112">
        <v>10.8</v>
      </c>
      <c r="B112" s="1">
        <f t="shared" si="3"/>
        <v>573.5567622955541</v>
      </c>
      <c r="C112" s="1">
        <f>A112*ScheibGen!D29</f>
        <v>518.4000000000001</v>
      </c>
      <c r="E112" s="1">
        <f t="shared" si="4"/>
        <v>55.156762295554</v>
      </c>
      <c r="O112" s="1">
        <f>ScheibGen!F65</f>
        <v>0.4728803351813614</v>
      </c>
    </row>
    <row r="113" spans="1:15" ht="12.75">
      <c r="A113">
        <v>10.9</v>
      </c>
      <c r="B113" s="1">
        <f t="shared" si="3"/>
        <v>579.3829126228976</v>
      </c>
      <c r="C113" s="1">
        <f>A113*ScheibGen!D29</f>
        <v>523.2</v>
      </c>
      <c r="E113" s="1">
        <f t="shared" si="4"/>
        <v>56.18291262289755</v>
      </c>
      <c r="O113" s="1">
        <f>ScheibGen!F65</f>
        <v>0.4728803351813614</v>
      </c>
    </row>
    <row r="114" spans="1:15" ht="12.75">
      <c r="A114">
        <v>11</v>
      </c>
      <c r="B114" s="1">
        <f t="shared" si="3"/>
        <v>585.2185205569448</v>
      </c>
      <c r="C114" s="1">
        <f>A114*ScheibGen!D29</f>
        <v>528</v>
      </c>
      <c r="E114" s="1">
        <f t="shared" si="4"/>
        <v>57.21852055694473</v>
      </c>
      <c r="O114" s="1">
        <f>ScheibGen!F65</f>
        <v>0.4728803351813614</v>
      </c>
    </row>
    <row r="115" spans="1:15" ht="12.75">
      <c r="A115">
        <v>11.1</v>
      </c>
      <c r="B115" s="1">
        <f t="shared" si="3"/>
        <v>591.0635860976955</v>
      </c>
      <c r="C115" s="1">
        <f>A115*ScheibGen!D29</f>
        <v>532.8</v>
      </c>
      <c r="E115" s="1">
        <f t="shared" si="4"/>
        <v>58.26358609769554</v>
      </c>
      <c r="O115" s="1">
        <f>ScheibGen!F65</f>
        <v>0.4728803351813614</v>
      </c>
    </row>
    <row r="116" spans="1:15" ht="12.75">
      <c r="A116">
        <v>11.2</v>
      </c>
      <c r="B116" s="1">
        <f t="shared" si="3"/>
        <v>596.9181092451499</v>
      </c>
      <c r="C116" s="1">
        <f>A116*ScheibGen!D29</f>
        <v>537.5999999999999</v>
      </c>
      <c r="E116" s="1">
        <f t="shared" si="4"/>
        <v>59.31810924514997</v>
      </c>
      <c r="O116" s="1">
        <f>ScheibGen!F65</f>
        <v>0.4728803351813614</v>
      </c>
    </row>
    <row r="117" spans="1:15" ht="12.75">
      <c r="A117">
        <v>11.3</v>
      </c>
      <c r="B117" s="1">
        <f t="shared" si="3"/>
        <v>602.7820899993081</v>
      </c>
      <c r="C117" s="1">
        <f>A117*ScheibGen!D29</f>
        <v>542.4000000000001</v>
      </c>
      <c r="E117" s="1">
        <f t="shared" si="4"/>
        <v>60.38208999930804</v>
      </c>
      <c r="O117" s="1">
        <f>ScheibGen!F65</f>
        <v>0.4728803351813614</v>
      </c>
    </row>
    <row r="118" spans="1:15" ht="12.75">
      <c r="A118">
        <v>11.4</v>
      </c>
      <c r="B118" s="1">
        <f t="shared" si="3"/>
        <v>608.6555283601698</v>
      </c>
      <c r="C118" s="1">
        <f>A118*ScheibGen!D29</f>
        <v>547.2</v>
      </c>
      <c r="E118" s="1">
        <f t="shared" si="4"/>
        <v>61.45552836016973</v>
      </c>
      <c r="O118" s="1">
        <f>ScheibGen!F65</f>
        <v>0.4728803351813614</v>
      </c>
    </row>
    <row r="119" spans="1:15" ht="12.75">
      <c r="A119">
        <v>11.5</v>
      </c>
      <c r="B119" s="1">
        <f t="shared" si="3"/>
        <v>614.538424327735</v>
      </c>
      <c r="C119" s="1">
        <f>A119*ScheibGen!D29</f>
        <v>552</v>
      </c>
      <c r="E119" s="1">
        <f t="shared" si="4"/>
        <v>62.538424327735044</v>
      </c>
      <c r="O119" s="1">
        <f>ScheibGen!F65</f>
        <v>0.4728803351813614</v>
      </c>
    </row>
    <row r="120" spans="1:15" ht="12.75">
      <c r="A120">
        <v>11.6</v>
      </c>
      <c r="B120" s="1">
        <f t="shared" si="3"/>
        <v>620.4307779020039</v>
      </c>
      <c r="C120" s="1">
        <f>A120*ScheibGen!D29</f>
        <v>556.8</v>
      </c>
      <c r="E120" s="1">
        <f t="shared" si="4"/>
        <v>63.63077790200399</v>
      </c>
      <c r="O120" s="1">
        <f>ScheibGen!F65</f>
        <v>0.4728803351813614</v>
      </c>
    </row>
    <row r="121" spans="1:15" ht="12.75">
      <c r="A121">
        <v>11.7</v>
      </c>
      <c r="B121" s="1">
        <f t="shared" si="3"/>
        <v>626.3325890829765</v>
      </c>
      <c r="C121" s="1">
        <f>A121*ScheibGen!D29</f>
        <v>561.5999999999999</v>
      </c>
      <c r="E121" s="1">
        <f t="shared" si="4"/>
        <v>64.73258908297656</v>
      </c>
      <c r="O121" s="1">
        <f>ScheibGen!F65</f>
        <v>0.4728803351813614</v>
      </c>
    </row>
    <row r="122" spans="1:15" ht="12.75">
      <c r="A122">
        <v>11.8</v>
      </c>
      <c r="B122" s="1">
        <f t="shared" si="3"/>
        <v>632.2438578706528</v>
      </c>
      <c r="C122" s="1">
        <f>A122*ScheibGen!D29</f>
        <v>566.4000000000001</v>
      </c>
      <c r="E122" s="1">
        <f t="shared" si="4"/>
        <v>65.84385787065277</v>
      </c>
      <c r="O122" s="1">
        <f>ScheibGen!F65</f>
        <v>0.4728803351813614</v>
      </c>
    </row>
    <row r="123" spans="1:15" ht="12.75">
      <c r="A123">
        <v>11.9</v>
      </c>
      <c r="B123" s="1">
        <f t="shared" si="3"/>
        <v>638.1645842650327</v>
      </c>
      <c r="C123" s="1">
        <f>A123*ScheibGen!D29</f>
        <v>571.2</v>
      </c>
      <c r="E123" s="1">
        <f t="shared" si="4"/>
        <v>66.9645842650326</v>
      </c>
      <c r="O123" s="1">
        <f>ScheibGen!F65</f>
        <v>0.4728803351813614</v>
      </c>
    </row>
    <row r="124" spans="1:15" ht="12.75">
      <c r="A124">
        <v>12</v>
      </c>
      <c r="B124" s="1">
        <f t="shared" si="3"/>
        <v>644.094768266116</v>
      </c>
      <c r="C124" s="1">
        <f>A124*ScheibGen!D29</f>
        <v>576</v>
      </c>
      <c r="E124" s="1">
        <f t="shared" si="4"/>
        <v>68.09476826611605</v>
      </c>
      <c r="O124" s="1">
        <f>ScheibGen!F65</f>
        <v>0.4728803351813614</v>
      </c>
    </row>
    <row r="125" spans="1:15" ht="12.75">
      <c r="A125">
        <v>12.1</v>
      </c>
      <c r="B125" s="1">
        <f t="shared" si="3"/>
        <v>650.0344098739031</v>
      </c>
      <c r="C125" s="1">
        <f>A125*ScheibGen!D29</f>
        <v>580.8</v>
      </c>
      <c r="E125" s="1">
        <f t="shared" si="4"/>
        <v>69.23440987390312</v>
      </c>
      <c r="O125" s="1">
        <f>ScheibGen!F65</f>
        <v>0.4728803351813614</v>
      </c>
    </row>
    <row r="126" spans="1:15" ht="12.75">
      <c r="A126">
        <v>12.2</v>
      </c>
      <c r="B126" s="1">
        <f t="shared" si="3"/>
        <v>655.9835090883937</v>
      </c>
      <c r="C126" s="1">
        <f>A126*ScheibGen!D29</f>
        <v>585.5999999999999</v>
      </c>
      <c r="E126" s="1">
        <f t="shared" si="4"/>
        <v>70.38350908839382</v>
      </c>
      <c r="O126" s="1">
        <f>ScheibGen!F65</f>
        <v>0.4728803351813614</v>
      </c>
    </row>
    <row r="127" spans="1:15" ht="12.75">
      <c r="A127">
        <v>12.3</v>
      </c>
      <c r="B127" s="1">
        <f t="shared" si="3"/>
        <v>661.9420659095882</v>
      </c>
      <c r="C127" s="1">
        <f>A127*ScheibGen!D29</f>
        <v>590.4000000000001</v>
      </c>
      <c r="E127" s="1">
        <f t="shared" si="4"/>
        <v>71.54206590958817</v>
      </c>
      <c r="O127" s="1">
        <f>ScheibGen!F65</f>
        <v>0.4728803351813614</v>
      </c>
    </row>
    <row r="128" spans="1:15" ht="12.75">
      <c r="A128">
        <v>12.4</v>
      </c>
      <c r="B128" s="1">
        <f t="shared" si="3"/>
        <v>667.9100803374862</v>
      </c>
      <c r="C128" s="1">
        <f>A128*ScheibGen!D29</f>
        <v>595.2</v>
      </c>
      <c r="E128" s="1">
        <f t="shared" si="4"/>
        <v>72.71008033748613</v>
      </c>
      <c r="O128" s="1">
        <f>ScheibGen!F65</f>
        <v>0.4728803351813614</v>
      </c>
    </row>
    <row r="129" spans="1:15" ht="12.75">
      <c r="A129">
        <v>12.5</v>
      </c>
      <c r="B129" s="1">
        <f t="shared" si="3"/>
        <v>673.8875523720877</v>
      </c>
      <c r="C129" s="1">
        <f>A129*ScheibGen!D29</f>
        <v>600</v>
      </c>
      <c r="E129" s="1">
        <f t="shared" si="4"/>
        <v>73.88755237208773</v>
      </c>
      <c r="O129" s="1">
        <f>ScheibGen!F65</f>
        <v>0.4728803351813614</v>
      </c>
    </row>
    <row r="130" spans="1:15" ht="12.75">
      <c r="A130">
        <v>12.6</v>
      </c>
      <c r="B130" s="1">
        <f t="shared" si="3"/>
        <v>679.8744820133929</v>
      </c>
      <c r="C130" s="1">
        <f>A130*ScheibGen!D29</f>
        <v>604.8</v>
      </c>
      <c r="E130" s="1">
        <f t="shared" si="4"/>
        <v>75.07448201339294</v>
      </c>
      <c r="O130" s="1">
        <f>ScheibGen!F65</f>
        <v>0.4728803351813614</v>
      </c>
    </row>
    <row r="131" spans="1:15" ht="12.75">
      <c r="A131">
        <v>12.7</v>
      </c>
      <c r="B131" s="1">
        <f t="shared" si="3"/>
        <v>685.8708692614017</v>
      </c>
      <c r="C131" s="1">
        <f>A131*ScheibGen!D29</f>
        <v>609.5999999999999</v>
      </c>
      <c r="E131" s="1">
        <f t="shared" si="4"/>
        <v>76.27086926140178</v>
      </c>
      <c r="O131" s="1">
        <f>ScheibGen!F65</f>
        <v>0.4728803351813614</v>
      </c>
    </row>
    <row r="132" spans="1:15" ht="12.75">
      <c r="A132">
        <v>12.8</v>
      </c>
      <c r="B132" s="1">
        <f t="shared" si="3"/>
        <v>691.8767141161144</v>
      </c>
      <c r="C132" s="1">
        <f>A132*ScheibGen!D29</f>
        <v>614.4000000000001</v>
      </c>
      <c r="E132" s="1">
        <f t="shared" si="4"/>
        <v>77.47671411611427</v>
      </c>
      <c r="O132" s="1">
        <f>ScheibGen!F65</f>
        <v>0.4728803351813614</v>
      </c>
    </row>
    <row r="133" spans="1:15" ht="12.75">
      <c r="A133">
        <v>12.9</v>
      </c>
      <c r="B133" s="1">
        <f aca="true" t="shared" si="5" ref="B133:B196">C133+E133</f>
        <v>697.8920165775304</v>
      </c>
      <c r="C133" s="1">
        <f>A133*ScheibGen!D29</f>
        <v>619.2</v>
      </c>
      <c r="E133" s="1">
        <f aca="true" t="shared" si="6" ref="E133:E196">(A133*A133)*O133</f>
        <v>78.69201657753035</v>
      </c>
      <c r="O133" s="1">
        <f>ScheibGen!F65</f>
        <v>0.4728803351813614</v>
      </c>
    </row>
    <row r="134" spans="1:15" ht="12.75">
      <c r="A134">
        <v>13</v>
      </c>
      <c r="B134" s="1">
        <f t="shared" si="5"/>
        <v>703.9167766456501</v>
      </c>
      <c r="C134" s="1">
        <f>A134*ScheibGen!D29</f>
        <v>624</v>
      </c>
      <c r="E134" s="1">
        <f t="shared" si="6"/>
        <v>79.91677664565007</v>
      </c>
      <c r="O134" s="1">
        <f>ScheibGen!F65</f>
        <v>0.4728803351813614</v>
      </c>
    </row>
    <row r="135" spans="1:15" ht="12.75">
      <c r="A135">
        <v>13.1</v>
      </c>
      <c r="B135" s="1">
        <f t="shared" si="5"/>
        <v>709.9509943204733</v>
      </c>
      <c r="C135" s="1">
        <f>A135*ScheibGen!D29</f>
        <v>628.8</v>
      </c>
      <c r="E135" s="1">
        <f t="shared" si="6"/>
        <v>81.15099432047343</v>
      </c>
      <c r="O135" s="1">
        <f>ScheibGen!F65</f>
        <v>0.4728803351813614</v>
      </c>
    </row>
    <row r="136" spans="1:15" ht="12.75">
      <c r="A136">
        <v>13.2</v>
      </c>
      <c r="B136" s="1">
        <f t="shared" si="5"/>
        <v>715.9946696020003</v>
      </c>
      <c r="C136" s="1">
        <f>A136*ScheibGen!D29</f>
        <v>633.5999999999999</v>
      </c>
      <c r="E136" s="1">
        <f t="shared" si="6"/>
        <v>82.3946696020004</v>
      </c>
      <c r="O136" s="1">
        <f>ScheibGen!F65</f>
        <v>0.4728803351813614</v>
      </c>
    </row>
    <row r="137" spans="1:15" ht="12.75">
      <c r="A137">
        <v>13.3</v>
      </c>
      <c r="B137" s="1">
        <f t="shared" si="5"/>
        <v>722.0478024902311</v>
      </c>
      <c r="C137" s="1">
        <f>A137*ScheibGen!D29</f>
        <v>638.4000000000001</v>
      </c>
      <c r="E137" s="1">
        <f t="shared" si="6"/>
        <v>83.64780249023103</v>
      </c>
      <c r="O137" s="1">
        <f>ScheibGen!F65</f>
        <v>0.4728803351813614</v>
      </c>
    </row>
    <row r="138" spans="1:15" ht="12.75">
      <c r="A138">
        <v>13.4</v>
      </c>
      <c r="B138" s="1">
        <f t="shared" si="5"/>
        <v>728.1103929851653</v>
      </c>
      <c r="C138" s="1">
        <f>A138*ScheibGen!D29</f>
        <v>643.2</v>
      </c>
      <c r="E138" s="1">
        <f t="shared" si="6"/>
        <v>84.91039298516526</v>
      </c>
      <c r="O138" s="1">
        <f>ScheibGen!F65</f>
        <v>0.4728803351813614</v>
      </c>
    </row>
    <row r="139" spans="1:15" ht="12.75">
      <c r="A139">
        <v>13.5</v>
      </c>
      <c r="B139" s="1">
        <f t="shared" si="5"/>
        <v>734.1824410868031</v>
      </c>
      <c r="C139" s="1">
        <f>A139*ScheibGen!D29</f>
        <v>648</v>
      </c>
      <c r="E139" s="1">
        <f t="shared" si="6"/>
        <v>86.18244108680312</v>
      </c>
      <c r="O139" s="1">
        <f>ScheibGen!F65</f>
        <v>0.4728803351813614</v>
      </c>
    </row>
    <row r="140" spans="1:15" ht="12.75">
      <c r="A140">
        <v>13.6</v>
      </c>
      <c r="B140" s="1">
        <f t="shared" si="5"/>
        <v>740.2639467951445</v>
      </c>
      <c r="C140" s="1">
        <f>A140*ScheibGen!D29</f>
        <v>652.8</v>
      </c>
      <c r="E140" s="1">
        <f t="shared" si="6"/>
        <v>87.4639467951446</v>
      </c>
      <c r="O140" s="1">
        <f>ScheibGen!F65</f>
        <v>0.4728803351813614</v>
      </c>
    </row>
    <row r="141" spans="1:15" ht="12.75">
      <c r="A141">
        <v>13.7</v>
      </c>
      <c r="B141" s="1">
        <f t="shared" si="5"/>
        <v>746.3549101101896</v>
      </c>
      <c r="C141" s="1">
        <f>A141*ScheibGen!D29</f>
        <v>657.5999999999999</v>
      </c>
      <c r="E141" s="1">
        <f t="shared" si="6"/>
        <v>88.75491011018971</v>
      </c>
      <c r="O141" s="1">
        <f>ScheibGen!F65</f>
        <v>0.4728803351813614</v>
      </c>
    </row>
    <row r="142" spans="1:15" ht="12.75">
      <c r="A142">
        <v>13.8</v>
      </c>
      <c r="B142" s="1">
        <f t="shared" si="5"/>
        <v>752.4553310319386</v>
      </c>
      <c r="C142" s="1">
        <f>A142*ScheibGen!D29</f>
        <v>662.4000000000001</v>
      </c>
      <c r="E142" s="1">
        <f t="shared" si="6"/>
        <v>90.05533103193848</v>
      </c>
      <c r="O142" s="1">
        <f>ScheibGen!F65</f>
        <v>0.4728803351813614</v>
      </c>
    </row>
    <row r="143" spans="1:15" ht="12.75">
      <c r="A143">
        <v>13.9</v>
      </c>
      <c r="B143" s="1">
        <f t="shared" si="5"/>
        <v>758.5652095603909</v>
      </c>
      <c r="C143" s="1">
        <f>A143*ScheibGen!D29</f>
        <v>667.2</v>
      </c>
      <c r="E143" s="1">
        <f t="shared" si="6"/>
        <v>91.36520956039084</v>
      </c>
      <c r="O143" s="1">
        <f>ScheibGen!F65</f>
        <v>0.4728803351813614</v>
      </c>
    </row>
    <row r="144" spans="1:15" ht="12.75">
      <c r="A144">
        <v>14</v>
      </c>
      <c r="B144" s="1">
        <f t="shared" si="5"/>
        <v>764.6845456955468</v>
      </c>
      <c r="C144" s="1">
        <f>A144*ScheibGen!D29</f>
        <v>672</v>
      </c>
      <c r="E144" s="1">
        <f t="shared" si="6"/>
        <v>92.68454569554683</v>
      </c>
      <c r="O144" s="1">
        <f>ScheibGen!F65</f>
        <v>0.4728803351813614</v>
      </c>
    </row>
    <row r="145" spans="1:15" ht="12.75">
      <c r="A145">
        <v>14.1</v>
      </c>
      <c r="B145" s="1">
        <f t="shared" si="5"/>
        <v>770.8133394374064</v>
      </c>
      <c r="C145" s="1">
        <f>A145*ScheibGen!D29</f>
        <v>676.8</v>
      </c>
      <c r="E145" s="1">
        <f t="shared" si="6"/>
        <v>94.01333943740646</v>
      </c>
      <c r="O145" s="1">
        <f>ScheibGen!F65</f>
        <v>0.4728803351813614</v>
      </c>
    </row>
    <row r="146" spans="1:15" ht="12.75">
      <c r="A146">
        <v>14.2</v>
      </c>
      <c r="B146" s="1">
        <f t="shared" si="5"/>
        <v>776.9515907859696</v>
      </c>
      <c r="C146" s="1">
        <f>A146*ScheibGen!D29</f>
        <v>681.5999999999999</v>
      </c>
      <c r="E146" s="1">
        <f t="shared" si="6"/>
        <v>95.3515907859697</v>
      </c>
      <c r="O146" s="1">
        <f>ScheibGen!F65</f>
        <v>0.4728803351813614</v>
      </c>
    </row>
    <row r="147" spans="1:15" ht="12.75">
      <c r="A147">
        <v>14.3</v>
      </c>
      <c r="B147" s="1">
        <f t="shared" si="5"/>
        <v>783.0992997412367</v>
      </c>
      <c r="C147" s="1">
        <f>A147*ScheibGen!D29</f>
        <v>686.4000000000001</v>
      </c>
      <c r="E147" s="1">
        <f t="shared" si="6"/>
        <v>96.6992997412366</v>
      </c>
      <c r="O147" s="1">
        <f>ScheibGen!F65</f>
        <v>0.4728803351813614</v>
      </c>
    </row>
    <row r="148" spans="1:15" ht="12.75">
      <c r="A148">
        <v>14.4</v>
      </c>
      <c r="B148" s="1">
        <f t="shared" si="5"/>
        <v>789.2564663032072</v>
      </c>
      <c r="C148" s="1">
        <f>A148*ScheibGen!D29</f>
        <v>691.2</v>
      </c>
      <c r="E148" s="1">
        <f t="shared" si="6"/>
        <v>98.0564663032071</v>
      </c>
      <c r="O148" s="1">
        <f>ScheibGen!F65</f>
        <v>0.4728803351813614</v>
      </c>
    </row>
    <row r="149" spans="1:15" ht="12.75">
      <c r="A149">
        <v>14.5</v>
      </c>
      <c r="B149" s="1">
        <f t="shared" si="5"/>
        <v>795.4230904718812</v>
      </c>
      <c r="C149" s="1">
        <f>A149*ScheibGen!D29</f>
        <v>696</v>
      </c>
      <c r="E149" s="1">
        <f t="shared" si="6"/>
        <v>99.42309047188124</v>
      </c>
      <c r="O149" s="1">
        <f>ScheibGen!F65</f>
        <v>0.4728803351813614</v>
      </c>
    </row>
    <row r="150" spans="1:15" ht="12.75">
      <c r="A150">
        <v>14.6</v>
      </c>
      <c r="B150" s="1">
        <f t="shared" si="5"/>
        <v>801.5991722472589</v>
      </c>
      <c r="C150" s="1">
        <f>A150*ScheibGen!D29</f>
        <v>700.8</v>
      </c>
      <c r="E150" s="1">
        <f t="shared" si="6"/>
        <v>100.799172247259</v>
      </c>
      <c r="O150" s="1">
        <f>ScheibGen!F65</f>
        <v>0.4728803351813614</v>
      </c>
    </row>
    <row r="151" spans="1:15" ht="12.75">
      <c r="A151">
        <v>14.7</v>
      </c>
      <c r="B151" s="1">
        <f t="shared" si="5"/>
        <v>807.7847116293403</v>
      </c>
      <c r="C151" s="1">
        <f>A151*ScheibGen!D29</f>
        <v>705.5999999999999</v>
      </c>
      <c r="E151" s="1">
        <f t="shared" si="6"/>
        <v>102.18471162934037</v>
      </c>
      <c r="O151" s="1">
        <f>ScheibGen!F65</f>
        <v>0.4728803351813614</v>
      </c>
    </row>
    <row r="152" spans="1:15" ht="12.75">
      <c r="A152">
        <v>14.8</v>
      </c>
      <c r="B152" s="1">
        <f t="shared" si="5"/>
        <v>813.9797086181255</v>
      </c>
      <c r="C152" s="1">
        <f>A152*ScheibGen!D29</f>
        <v>710.4000000000001</v>
      </c>
      <c r="E152" s="1">
        <f t="shared" si="6"/>
        <v>103.57970861812541</v>
      </c>
      <c r="O152" s="1">
        <f>ScheibGen!F65</f>
        <v>0.4728803351813614</v>
      </c>
    </row>
    <row r="153" spans="1:15" ht="12.75">
      <c r="A153">
        <v>14.9</v>
      </c>
      <c r="B153" s="1">
        <f t="shared" si="5"/>
        <v>820.184163213614</v>
      </c>
      <c r="C153" s="1">
        <f>A153*ScheibGen!D29</f>
        <v>715.2</v>
      </c>
      <c r="E153" s="1">
        <f t="shared" si="6"/>
        <v>104.98416321361405</v>
      </c>
      <c r="O153" s="1">
        <f>ScheibGen!F65</f>
        <v>0.4728803351813614</v>
      </c>
    </row>
    <row r="154" spans="1:15" ht="12.75">
      <c r="A154">
        <v>15</v>
      </c>
      <c r="B154" s="1">
        <f t="shared" si="5"/>
        <v>826.3980754158063</v>
      </c>
      <c r="C154" s="1">
        <f>A154*ScheibGen!D29</f>
        <v>720</v>
      </c>
      <c r="E154" s="1">
        <f t="shared" si="6"/>
        <v>106.39807541580632</v>
      </c>
      <c r="O154" s="1">
        <f>ScheibGen!F65</f>
        <v>0.4728803351813614</v>
      </c>
    </row>
    <row r="155" spans="1:15" ht="12.75">
      <c r="A155">
        <v>15.1</v>
      </c>
      <c r="B155" s="1">
        <f t="shared" si="5"/>
        <v>832.6214452247021</v>
      </c>
      <c r="C155" s="1">
        <f>A155*ScheibGen!D29</f>
        <v>724.8</v>
      </c>
      <c r="E155" s="1">
        <f t="shared" si="6"/>
        <v>107.82144522470222</v>
      </c>
      <c r="O155" s="1">
        <f>ScheibGen!F65</f>
        <v>0.4728803351813614</v>
      </c>
    </row>
    <row r="156" spans="1:15" ht="12.75">
      <c r="A156">
        <v>15.2</v>
      </c>
      <c r="B156" s="1">
        <f t="shared" si="5"/>
        <v>838.8542726403016</v>
      </c>
      <c r="C156" s="1">
        <f>A156*ScheibGen!D29</f>
        <v>729.5999999999999</v>
      </c>
      <c r="E156" s="1">
        <f t="shared" si="6"/>
        <v>109.25427264030174</v>
      </c>
      <c r="O156" s="1">
        <f>ScheibGen!F65</f>
        <v>0.4728803351813614</v>
      </c>
    </row>
    <row r="157" spans="1:15" ht="12.75">
      <c r="A157">
        <v>15.3</v>
      </c>
      <c r="B157" s="1">
        <f t="shared" si="5"/>
        <v>845.0965576626049</v>
      </c>
      <c r="C157" s="1">
        <f>A157*ScheibGen!D29</f>
        <v>734.4000000000001</v>
      </c>
      <c r="E157" s="1">
        <f t="shared" si="6"/>
        <v>110.6965576626049</v>
      </c>
      <c r="O157" s="1">
        <f>ScheibGen!F65</f>
        <v>0.4728803351813614</v>
      </c>
    </row>
    <row r="158" spans="1:15" ht="12.75">
      <c r="A158">
        <v>15.4</v>
      </c>
      <c r="B158" s="1">
        <f t="shared" si="5"/>
        <v>851.3483002916117</v>
      </c>
      <c r="C158" s="1">
        <f>A158*ScheibGen!D29</f>
        <v>739.2</v>
      </c>
      <c r="E158" s="1">
        <f t="shared" si="6"/>
        <v>112.14830029161169</v>
      </c>
      <c r="O158" s="1">
        <f>ScheibGen!F65</f>
        <v>0.4728803351813614</v>
      </c>
    </row>
    <row r="159" spans="1:15" ht="12.75">
      <c r="A159">
        <v>15.5</v>
      </c>
      <c r="B159" s="1">
        <f t="shared" si="5"/>
        <v>857.6095005273221</v>
      </c>
      <c r="C159" s="1">
        <f>A159*ScheibGen!D29</f>
        <v>744</v>
      </c>
      <c r="E159" s="1">
        <f t="shared" si="6"/>
        <v>113.60950052732208</v>
      </c>
      <c r="O159" s="1">
        <f>ScheibGen!F65</f>
        <v>0.4728803351813614</v>
      </c>
    </row>
    <row r="160" spans="1:15" ht="12.75">
      <c r="A160">
        <v>15.6</v>
      </c>
      <c r="B160" s="1">
        <f t="shared" si="5"/>
        <v>863.880158369736</v>
      </c>
      <c r="C160" s="1">
        <f>A160*ScheibGen!D29</f>
        <v>748.8</v>
      </c>
      <c r="E160" s="1">
        <f t="shared" si="6"/>
        <v>115.08015836973611</v>
      </c>
      <c r="O160" s="1">
        <f>ScheibGen!F65</f>
        <v>0.4728803351813614</v>
      </c>
    </row>
    <row r="161" spans="1:15" ht="12.75">
      <c r="A161">
        <v>15.7</v>
      </c>
      <c r="B161" s="1">
        <f t="shared" si="5"/>
        <v>870.1602738188536</v>
      </c>
      <c r="C161" s="1">
        <f>A161*ScheibGen!D29</f>
        <v>753.5999999999999</v>
      </c>
      <c r="E161" s="1">
        <f t="shared" si="6"/>
        <v>116.56027381885376</v>
      </c>
      <c r="O161" s="1">
        <f>ScheibGen!F65</f>
        <v>0.4728803351813614</v>
      </c>
    </row>
    <row r="162" spans="1:15" ht="12.75">
      <c r="A162">
        <v>15.8</v>
      </c>
      <c r="B162" s="1">
        <f t="shared" si="5"/>
        <v>876.4498468746751</v>
      </c>
      <c r="C162" s="1">
        <f>A162*ScheibGen!D29</f>
        <v>758.4000000000001</v>
      </c>
      <c r="E162" s="1">
        <f t="shared" si="6"/>
        <v>118.04984687467507</v>
      </c>
      <c r="O162" s="1">
        <f>ScheibGen!F65</f>
        <v>0.4728803351813614</v>
      </c>
    </row>
    <row r="163" spans="1:15" ht="12.75">
      <c r="A163">
        <v>15.9</v>
      </c>
      <c r="B163" s="1">
        <f t="shared" si="5"/>
        <v>882.7488775372001</v>
      </c>
      <c r="C163" s="1">
        <f>A163*ScheibGen!D29</f>
        <v>763.2</v>
      </c>
      <c r="E163" s="1">
        <f t="shared" si="6"/>
        <v>119.54887753719998</v>
      </c>
      <c r="O163" s="1">
        <f>ScheibGen!F65</f>
        <v>0.4728803351813614</v>
      </c>
    </row>
    <row r="164" spans="1:15" ht="12.75">
      <c r="A164">
        <v>16</v>
      </c>
      <c r="B164" s="1">
        <f t="shared" si="5"/>
        <v>889.0573658064285</v>
      </c>
      <c r="C164" s="1">
        <f>A164*ScheibGen!D29</f>
        <v>768</v>
      </c>
      <c r="E164" s="1">
        <f t="shared" si="6"/>
        <v>121.05736580642852</v>
      </c>
      <c r="O164" s="1">
        <f>ScheibGen!F65</f>
        <v>0.4728803351813614</v>
      </c>
    </row>
    <row r="165" spans="1:15" ht="12.75">
      <c r="A165">
        <v>16.1</v>
      </c>
      <c r="B165" s="1">
        <f t="shared" si="5"/>
        <v>895.3753116823608</v>
      </c>
      <c r="C165" s="1">
        <f>A165*ScheibGen!D29</f>
        <v>772.8000000000001</v>
      </c>
      <c r="E165" s="1">
        <f t="shared" si="6"/>
        <v>122.5753116823607</v>
      </c>
      <c r="O165" s="1">
        <f>ScheibGen!F65</f>
        <v>0.4728803351813614</v>
      </c>
    </row>
    <row r="166" spans="1:15" ht="12.75">
      <c r="A166">
        <v>16.2</v>
      </c>
      <c r="B166" s="1">
        <f t="shared" si="5"/>
        <v>901.7027151649963</v>
      </c>
      <c r="C166" s="1">
        <f>A166*ScheibGen!D29</f>
        <v>777.5999999999999</v>
      </c>
      <c r="E166" s="1">
        <f t="shared" si="6"/>
        <v>124.10271516499648</v>
      </c>
      <c r="O166" s="1">
        <f>ScheibGen!F65</f>
        <v>0.4728803351813614</v>
      </c>
    </row>
    <row r="167" spans="1:15" ht="12.75">
      <c r="A167">
        <v>16.3</v>
      </c>
      <c r="B167" s="1">
        <f t="shared" si="5"/>
        <v>908.039576254336</v>
      </c>
      <c r="C167" s="1">
        <f>A167*ScheibGen!D29</f>
        <v>782.4000000000001</v>
      </c>
      <c r="E167" s="1">
        <f t="shared" si="6"/>
        <v>125.6395762543359</v>
      </c>
      <c r="O167" s="1">
        <f>ScheibGen!F65</f>
        <v>0.4728803351813614</v>
      </c>
    </row>
    <row r="168" spans="1:15" ht="12.75">
      <c r="A168">
        <v>16.4</v>
      </c>
      <c r="B168" s="1">
        <f t="shared" si="5"/>
        <v>914.3858949503789</v>
      </c>
      <c r="C168" s="1">
        <f>A168*ScheibGen!D29</f>
        <v>787.1999999999999</v>
      </c>
      <c r="E168" s="1">
        <f t="shared" si="6"/>
        <v>127.18589495037895</v>
      </c>
      <c r="O168" s="1">
        <f>ScheibGen!F65</f>
        <v>0.4728803351813614</v>
      </c>
    </row>
    <row r="169" spans="1:15" ht="12.75">
      <c r="A169">
        <v>16.5</v>
      </c>
      <c r="B169" s="1">
        <f t="shared" si="5"/>
        <v>920.7416712531257</v>
      </c>
      <c r="C169" s="1">
        <f>A169*ScheibGen!D29</f>
        <v>792</v>
      </c>
      <c r="E169" s="1">
        <f t="shared" si="6"/>
        <v>128.74167125312565</v>
      </c>
      <c r="O169" s="1">
        <f>ScheibGen!F65</f>
        <v>0.4728803351813614</v>
      </c>
    </row>
    <row r="170" spans="1:15" ht="12.75">
      <c r="A170">
        <v>16.6</v>
      </c>
      <c r="B170" s="1">
        <f t="shared" si="5"/>
        <v>927.106905162576</v>
      </c>
      <c r="C170" s="1">
        <f>A170*ScheibGen!D29</f>
        <v>796.8000000000001</v>
      </c>
      <c r="E170" s="1">
        <f t="shared" si="6"/>
        <v>130.306905162576</v>
      </c>
      <c r="O170" s="1">
        <f>ScheibGen!F65</f>
        <v>0.4728803351813614</v>
      </c>
    </row>
    <row r="171" spans="1:15" ht="12.75">
      <c r="A171">
        <v>16.7</v>
      </c>
      <c r="B171" s="1">
        <f t="shared" si="5"/>
        <v>933.4815966787298</v>
      </c>
      <c r="C171" s="1">
        <f>A171*ScheibGen!D29</f>
        <v>801.5999999999999</v>
      </c>
      <c r="E171" s="1">
        <f t="shared" si="6"/>
        <v>131.88159667872986</v>
      </c>
      <c r="O171" s="1">
        <f>ScheibGen!F65</f>
        <v>0.4728803351813614</v>
      </c>
    </row>
    <row r="172" spans="1:15" ht="12.75">
      <c r="A172">
        <v>16.8</v>
      </c>
      <c r="B172" s="1">
        <f t="shared" si="5"/>
        <v>939.8657458015875</v>
      </c>
      <c r="C172" s="1">
        <f>A172*ScheibGen!D29</f>
        <v>806.4000000000001</v>
      </c>
      <c r="E172" s="1">
        <f t="shared" si="6"/>
        <v>133.46574580158745</v>
      </c>
      <c r="O172" s="1">
        <f>ScheibGen!F65</f>
        <v>0.4728803351813614</v>
      </c>
    </row>
    <row r="173" spans="1:15" ht="12.75">
      <c r="A173">
        <v>16.9</v>
      </c>
      <c r="B173" s="1">
        <f t="shared" si="5"/>
        <v>946.2593525311486</v>
      </c>
      <c r="C173" s="1">
        <f>A173*ScheibGen!D29</f>
        <v>811.1999999999999</v>
      </c>
      <c r="E173" s="1">
        <f t="shared" si="6"/>
        <v>135.05935253114862</v>
      </c>
      <c r="O173" s="1">
        <f>ScheibGen!F65</f>
        <v>0.4728803351813614</v>
      </c>
    </row>
    <row r="174" spans="1:15" ht="12.75">
      <c r="A174">
        <v>17</v>
      </c>
      <c r="B174" s="1">
        <f t="shared" si="5"/>
        <v>952.6624168674134</v>
      </c>
      <c r="C174" s="1">
        <f>A174*ScheibGen!D29</f>
        <v>816</v>
      </c>
      <c r="E174" s="1">
        <f t="shared" si="6"/>
        <v>136.66241686741344</v>
      </c>
      <c r="O174" s="1">
        <f>ScheibGen!F65</f>
        <v>0.4728803351813614</v>
      </c>
    </row>
    <row r="175" spans="1:15" ht="12.75">
      <c r="A175">
        <v>17.1</v>
      </c>
      <c r="B175" s="1">
        <f t="shared" si="5"/>
        <v>959.074938810382</v>
      </c>
      <c r="C175" s="1">
        <f>A175*ScheibGen!D29</f>
        <v>820.8000000000001</v>
      </c>
      <c r="E175" s="1">
        <f t="shared" si="6"/>
        <v>138.2749388103819</v>
      </c>
      <c r="O175" s="1">
        <f>ScheibGen!F65</f>
        <v>0.4728803351813614</v>
      </c>
    </row>
    <row r="176" spans="1:15" ht="12.75">
      <c r="A176">
        <v>17.2</v>
      </c>
      <c r="B176" s="1">
        <f t="shared" si="5"/>
        <v>965.4969183600539</v>
      </c>
      <c r="C176" s="1">
        <f>A176*ScheibGen!D29</f>
        <v>825.5999999999999</v>
      </c>
      <c r="E176" s="1">
        <f t="shared" si="6"/>
        <v>139.89691836005395</v>
      </c>
      <c r="O176" s="1">
        <f>ScheibGen!F65</f>
        <v>0.4728803351813614</v>
      </c>
    </row>
    <row r="177" spans="1:15" ht="12.75">
      <c r="A177">
        <v>17.3</v>
      </c>
      <c r="B177" s="1">
        <f t="shared" si="5"/>
        <v>971.9283555164297</v>
      </c>
      <c r="C177" s="1">
        <f>A177*ScheibGen!D29</f>
        <v>830.4000000000001</v>
      </c>
      <c r="E177" s="1">
        <f t="shared" si="6"/>
        <v>141.52835551642966</v>
      </c>
      <c r="O177" s="1">
        <f>ScheibGen!F65</f>
        <v>0.4728803351813614</v>
      </c>
    </row>
    <row r="178" spans="1:15" ht="12.75">
      <c r="A178">
        <v>17.4</v>
      </c>
      <c r="B178" s="1">
        <f t="shared" si="5"/>
        <v>978.3692502795088</v>
      </c>
      <c r="C178" s="1">
        <f>A178*ScheibGen!D29</f>
        <v>835.1999999999999</v>
      </c>
      <c r="E178" s="1">
        <f t="shared" si="6"/>
        <v>143.16925027950896</v>
      </c>
      <c r="O178" s="1">
        <f>ScheibGen!F65</f>
        <v>0.4728803351813614</v>
      </c>
    </row>
    <row r="179" spans="1:15" ht="12.75">
      <c r="A179">
        <v>17.5</v>
      </c>
      <c r="B179" s="1">
        <f t="shared" si="5"/>
        <v>984.8196026492919</v>
      </c>
      <c r="C179" s="1">
        <f>A179*ScheibGen!D29</f>
        <v>840</v>
      </c>
      <c r="E179" s="1">
        <f t="shared" si="6"/>
        <v>144.81960264929194</v>
      </c>
      <c r="O179" s="1">
        <f>ScheibGen!F65</f>
        <v>0.4728803351813614</v>
      </c>
    </row>
    <row r="180" spans="1:15" ht="12.75">
      <c r="A180">
        <v>17.6</v>
      </c>
      <c r="B180" s="1">
        <f t="shared" si="5"/>
        <v>991.2794126257786</v>
      </c>
      <c r="C180" s="1">
        <f>A180*ScheibGen!D29</f>
        <v>844.8000000000001</v>
      </c>
      <c r="E180" s="1">
        <f t="shared" si="6"/>
        <v>146.47941262577854</v>
      </c>
      <c r="O180" s="1">
        <f>ScheibGen!F65</f>
        <v>0.4728803351813614</v>
      </c>
    </row>
    <row r="181" spans="1:15" ht="12.75">
      <c r="A181">
        <v>17.7</v>
      </c>
      <c r="B181" s="1">
        <f t="shared" si="5"/>
        <v>997.7486802089686</v>
      </c>
      <c r="C181" s="1">
        <f>A181*ScheibGen!D29</f>
        <v>849.5999999999999</v>
      </c>
      <c r="E181" s="1">
        <f t="shared" si="6"/>
        <v>148.1486802089687</v>
      </c>
      <c r="O181" s="1">
        <f>ScheibGen!F65</f>
        <v>0.4728803351813614</v>
      </c>
    </row>
    <row r="182" spans="1:15" ht="12.75">
      <c r="A182">
        <v>17.8</v>
      </c>
      <c r="B182" s="1">
        <f t="shared" si="5"/>
        <v>1004.2274053988626</v>
      </c>
      <c r="C182" s="1">
        <f>A182*ScheibGen!D29</f>
        <v>854.4000000000001</v>
      </c>
      <c r="E182" s="1">
        <f t="shared" si="6"/>
        <v>149.82740539886257</v>
      </c>
      <c r="O182" s="1">
        <f>ScheibGen!F65</f>
        <v>0.4728803351813614</v>
      </c>
    </row>
    <row r="183" spans="1:15" ht="12.75">
      <c r="A183">
        <v>17.9</v>
      </c>
      <c r="B183" s="1">
        <f t="shared" si="5"/>
        <v>1010.71558819546</v>
      </c>
      <c r="C183" s="1">
        <f>A183*ScheibGen!D29</f>
        <v>859.1999999999999</v>
      </c>
      <c r="E183" s="1">
        <f t="shared" si="6"/>
        <v>151.51558819546</v>
      </c>
      <c r="O183" s="1">
        <f>ScheibGen!F65</f>
        <v>0.4728803351813614</v>
      </c>
    </row>
    <row r="184" spans="1:15" ht="12.75">
      <c r="A184">
        <v>18</v>
      </c>
      <c r="B184" s="1">
        <f t="shared" si="5"/>
        <v>1017.2132285987611</v>
      </c>
      <c r="C184" s="1">
        <f>A184*ScheibGen!D29</f>
        <v>864</v>
      </c>
      <c r="E184" s="1">
        <f t="shared" si="6"/>
        <v>153.2132285987611</v>
      </c>
      <c r="O184" s="1">
        <f>ScheibGen!F65</f>
        <v>0.4728803351813614</v>
      </c>
    </row>
    <row r="185" spans="1:15" ht="12.75">
      <c r="A185">
        <v>18.1</v>
      </c>
      <c r="B185" s="1">
        <f t="shared" si="5"/>
        <v>1023.7203266087658</v>
      </c>
      <c r="C185" s="1">
        <f>A185*ScheibGen!D29</f>
        <v>868.8000000000001</v>
      </c>
      <c r="E185" s="1">
        <f t="shared" si="6"/>
        <v>154.92032660876583</v>
      </c>
      <c r="O185" s="1">
        <f>ScheibGen!F65</f>
        <v>0.4728803351813614</v>
      </c>
    </row>
    <row r="186" spans="1:15" ht="12.75">
      <c r="A186">
        <v>18.2</v>
      </c>
      <c r="B186" s="1">
        <f t="shared" si="5"/>
        <v>1030.2368822254741</v>
      </c>
      <c r="C186" s="1">
        <f>A186*ScheibGen!D29</f>
        <v>873.5999999999999</v>
      </c>
      <c r="E186" s="1">
        <f t="shared" si="6"/>
        <v>156.63688222547412</v>
      </c>
      <c r="O186" s="1">
        <f>ScheibGen!F65</f>
        <v>0.4728803351813614</v>
      </c>
    </row>
    <row r="187" spans="1:15" ht="12.75">
      <c r="A187">
        <v>18.3</v>
      </c>
      <c r="B187" s="1">
        <f t="shared" si="5"/>
        <v>1036.7628954488862</v>
      </c>
      <c r="C187" s="1">
        <f>A187*ScheibGen!D29</f>
        <v>878.4000000000001</v>
      </c>
      <c r="E187" s="1">
        <f t="shared" si="6"/>
        <v>158.36289544888615</v>
      </c>
      <c r="O187" s="1">
        <f>ScheibGen!F65</f>
        <v>0.4728803351813614</v>
      </c>
    </row>
    <row r="188" spans="1:15" ht="12.75">
      <c r="A188">
        <v>18.4</v>
      </c>
      <c r="B188" s="1">
        <f t="shared" si="5"/>
        <v>1043.2983662790016</v>
      </c>
      <c r="C188" s="1">
        <f>A188*ScheibGen!D29</f>
        <v>883.1999999999999</v>
      </c>
      <c r="E188" s="1">
        <f t="shared" si="6"/>
        <v>160.09836627900168</v>
      </c>
      <c r="O188" s="1">
        <f>ScheibGen!F65</f>
        <v>0.4728803351813614</v>
      </c>
    </row>
    <row r="189" spans="1:15" ht="12.75">
      <c r="A189">
        <v>18.5</v>
      </c>
      <c r="B189" s="1">
        <f t="shared" si="5"/>
        <v>1049.843294715821</v>
      </c>
      <c r="C189" s="1">
        <f>A189*ScheibGen!D29</f>
        <v>888</v>
      </c>
      <c r="E189" s="1">
        <f t="shared" si="6"/>
        <v>161.84329471582095</v>
      </c>
      <c r="O189" s="1">
        <f>ScheibGen!F65</f>
        <v>0.4728803351813614</v>
      </c>
    </row>
    <row r="190" spans="1:15" ht="12.75">
      <c r="A190">
        <v>18.6</v>
      </c>
      <c r="B190" s="1">
        <f t="shared" si="5"/>
        <v>1056.397680759344</v>
      </c>
      <c r="C190" s="1">
        <f>A190*ScheibGen!D29</f>
        <v>892.8000000000001</v>
      </c>
      <c r="E190" s="1">
        <f t="shared" si="6"/>
        <v>163.5976807593438</v>
      </c>
      <c r="O190" s="1">
        <f>ScheibGen!F65</f>
        <v>0.4728803351813614</v>
      </c>
    </row>
    <row r="191" spans="1:15" ht="12.75">
      <c r="A191">
        <v>18.7</v>
      </c>
      <c r="B191" s="1">
        <f t="shared" si="5"/>
        <v>1062.9615244095703</v>
      </c>
      <c r="C191" s="1">
        <f>A191*ScheibGen!D29</f>
        <v>897.5999999999999</v>
      </c>
      <c r="E191" s="1">
        <f t="shared" si="6"/>
        <v>165.36152440957028</v>
      </c>
      <c r="O191" s="1">
        <f>ScheibGen!F65</f>
        <v>0.4728803351813614</v>
      </c>
    </row>
    <row r="192" spans="1:15" ht="12.75">
      <c r="A192">
        <v>18.8</v>
      </c>
      <c r="B192" s="1">
        <f t="shared" si="5"/>
        <v>1069.5348256665004</v>
      </c>
      <c r="C192" s="1">
        <f>A192*ScheibGen!D29</f>
        <v>902.4000000000001</v>
      </c>
      <c r="E192" s="1">
        <f t="shared" si="6"/>
        <v>167.1348256665004</v>
      </c>
      <c r="O192" s="1">
        <f>ScheibGen!F65</f>
        <v>0.4728803351813614</v>
      </c>
    </row>
    <row r="193" spans="1:15" ht="12.75">
      <c r="A193">
        <v>18.9</v>
      </c>
      <c r="B193" s="1">
        <f t="shared" si="5"/>
        <v>1076.117584530134</v>
      </c>
      <c r="C193" s="1">
        <f>A193*ScheibGen!D29</f>
        <v>907.1999999999999</v>
      </c>
      <c r="E193" s="1">
        <f t="shared" si="6"/>
        <v>168.91758453013406</v>
      </c>
      <c r="O193" s="1">
        <f>ScheibGen!F65</f>
        <v>0.4728803351813614</v>
      </c>
    </row>
    <row r="194" spans="1:15" ht="12.75">
      <c r="A194">
        <v>19</v>
      </c>
      <c r="B194" s="1">
        <f t="shared" si="5"/>
        <v>1082.7098010004715</v>
      </c>
      <c r="C194" s="1">
        <f>A194*ScheibGen!D29</f>
        <v>912</v>
      </c>
      <c r="E194" s="1">
        <f t="shared" si="6"/>
        <v>170.70980100047146</v>
      </c>
      <c r="O194" s="1">
        <f>ScheibGen!F65</f>
        <v>0.4728803351813614</v>
      </c>
    </row>
    <row r="195" spans="1:15" ht="12.75">
      <c r="A195">
        <v>19.1</v>
      </c>
      <c r="B195" s="1">
        <f t="shared" si="5"/>
        <v>1089.3114750775126</v>
      </c>
      <c r="C195" s="1">
        <f>A195*ScheibGen!D29</f>
        <v>916.8000000000001</v>
      </c>
      <c r="E195" s="1">
        <f t="shared" si="6"/>
        <v>172.51147507751247</v>
      </c>
      <c r="O195" s="1">
        <f>ScheibGen!F65</f>
        <v>0.4728803351813614</v>
      </c>
    </row>
    <row r="196" spans="1:15" ht="12.75">
      <c r="A196">
        <v>19.2</v>
      </c>
      <c r="B196" s="1">
        <f t="shared" si="5"/>
        <v>1095.922606761257</v>
      </c>
      <c r="C196" s="1">
        <f>A196*ScheibGen!D29</f>
        <v>921.5999999999999</v>
      </c>
      <c r="E196" s="1">
        <f t="shared" si="6"/>
        <v>174.32260676125708</v>
      </c>
      <c r="O196" s="1">
        <f>ScheibGen!F65</f>
        <v>0.4728803351813614</v>
      </c>
    </row>
    <row r="197" spans="1:15" ht="12.75">
      <c r="A197">
        <v>19.3</v>
      </c>
      <c r="B197" s="1">
        <f aca="true" t="shared" si="7" ref="B197:B260">C197+E197</f>
        <v>1102.5431960517053</v>
      </c>
      <c r="C197" s="1">
        <f>A197*ScheibGen!D29</f>
        <v>926.4000000000001</v>
      </c>
      <c r="E197" s="1">
        <f aca="true" t="shared" si="8" ref="E197:E260">(A197*A197)*O197</f>
        <v>176.1431960517053</v>
      </c>
      <c r="O197" s="1">
        <f>ScheibGen!F65</f>
        <v>0.4728803351813614</v>
      </c>
    </row>
    <row r="198" spans="1:15" ht="12.75">
      <c r="A198">
        <v>19.4</v>
      </c>
      <c r="B198" s="1">
        <f t="shared" si="7"/>
        <v>1109.173242948857</v>
      </c>
      <c r="C198" s="1">
        <f>A198*ScheibGen!D29</f>
        <v>931.1999999999999</v>
      </c>
      <c r="E198" s="1">
        <f t="shared" si="8"/>
        <v>177.97324294885715</v>
      </c>
      <c r="O198" s="1">
        <f>ScheibGen!F65</f>
        <v>0.4728803351813614</v>
      </c>
    </row>
    <row r="199" spans="1:15" ht="12.75">
      <c r="A199">
        <v>19.5</v>
      </c>
      <c r="B199" s="1">
        <f t="shared" si="7"/>
        <v>1115.8127474527128</v>
      </c>
      <c r="C199" s="1">
        <f>A199*ScheibGen!D29</f>
        <v>936</v>
      </c>
      <c r="E199" s="1">
        <f t="shared" si="8"/>
        <v>179.81274745271267</v>
      </c>
      <c r="O199" s="1">
        <f>ScheibGen!F65</f>
        <v>0.4728803351813614</v>
      </c>
    </row>
    <row r="200" spans="1:15" ht="12.75">
      <c r="A200">
        <v>19.6</v>
      </c>
      <c r="B200" s="1">
        <f t="shared" si="7"/>
        <v>1122.4617095632718</v>
      </c>
      <c r="C200" s="1">
        <f>A200*ScheibGen!D29</f>
        <v>940.8000000000001</v>
      </c>
      <c r="E200" s="1">
        <f t="shared" si="8"/>
        <v>181.66170956327184</v>
      </c>
      <c r="O200" s="1">
        <f>ScheibGen!F65</f>
        <v>0.4728803351813614</v>
      </c>
    </row>
    <row r="201" spans="1:15" ht="12.75">
      <c r="A201">
        <v>19.7</v>
      </c>
      <c r="B201" s="1">
        <f t="shared" si="7"/>
        <v>1129.1201292805345</v>
      </c>
      <c r="C201" s="1">
        <f>A201*ScheibGen!D29</f>
        <v>945.5999999999999</v>
      </c>
      <c r="E201" s="1">
        <f t="shared" si="8"/>
        <v>183.52012928053455</v>
      </c>
      <c r="O201" s="1">
        <f>ScheibGen!F65</f>
        <v>0.4728803351813614</v>
      </c>
    </row>
    <row r="202" spans="1:15" ht="12.75">
      <c r="A202">
        <v>19.8</v>
      </c>
      <c r="B202" s="1">
        <f t="shared" si="7"/>
        <v>1135.788006604501</v>
      </c>
      <c r="C202" s="1">
        <f>A202*ScheibGen!D29</f>
        <v>950.4000000000001</v>
      </c>
      <c r="E202" s="1">
        <f t="shared" si="8"/>
        <v>185.38800660450093</v>
      </c>
      <c r="O202" s="1">
        <f>ScheibGen!F65</f>
        <v>0.4728803351813614</v>
      </c>
    </row>
    <row r="203" spans="1:15" ht="12.75">
      <c r="A203">
        <v>19.9</v>
      </c>
      <c r="B203" s="1">
        <f t="shared" si="7"/>
        <v>1142.4653415351709</v>
      </c>
      <c r="C203" s="1">
        <f>A203*ScheibGen!D29</f>
        <v>955.1999999999999</v>
      </c>
      <c r="E203" s="1">
        <f t="shared" si="8"/>
        <v>187.2653415351709</v>
      </c>
      <c r="O203" s="1">
        <f>ScheibGen!F65</f>
        <v>0.4728803351813614</v>
      </c>
    </row>
    <row r="204" spans="1:15" ht="12.75">
      <c r="A204">
        <v>20</v>
      </c>
      <c r="B204" s="1">
        <f t="shared" si="7"/>
        <v>1149.1521340725446</v>
      </c>
      <c r="C204" s="1">
        <f>A204*ScheibGen!D29</f>
        <v>960</v>
      </c>
      <c r="E204" s="1">
        <f t="shared" si="8"/>
        <v>189.15213407254456</v>
      </c>
      <c r="O204" s="1">
        <f>ScheibGen!F65</f>
        <v>0.4728803351813614</v>
      </c>
    </row>
    <row r="205" spans="1:15" ht="12.75">
      <c r="A205">
        <v>20.5</v>
      </c>
      <c r="B205" s="1">
        <f t="shared" si="7"/>
        <v>1182.7279608599672</v>
      </c>
      <c r="C205" s="1">
        <f>A205*ScheibGen!D29</f>
        <v>984</v>
      </c>
      <c r="E205" s="1">
        <f t="shared" si="8"/>
        <v>198.72796085996714</v>
      </c>
      <c r="O205" s="1">
        <f>ScheibGen!F65</f>
        <v>0.4728803351813614</v>
      </c>
    </row>
    <row r="206" spans="1:15" ht="12.75">
      <c r="A206">
        <v>21</v>
      </c>
      <c r="B206" s="1">
        <f t="shared" si="7"/>
        <v>1216.5402278149804</v>
      </c>
      <c r="C206" s="1">
        <f>A206*ScheibGen!D29</f>
        <v>1008</v>
      </c>
      <c r="E206" s="1">
        <f t="shared" si="8"/>
        <v>208.54022781498037</v>
      </c>
      <c r="O206" s="1">
        <f>ScheibGen!F65</f>
        <v>0.4728803351813614</v>
      </c>
    </row>
    <row r="207" spans="1:15" ht="12.75">
      <c r="A207">
        <v>21.5</v>
      </c>
      <c r="B207" s="1">
        <f t="shared" si="7"/>
        <v>1250.5889349375843</v>
      </c>
      <c r="C207" s="1">
        <f>A207*ScheibGen!D29</f>
        <v>1032</v>
      </c>
      <c r="E207" s="1">
        <f t="shared" si="8"/>
        <v>218.5889349375843</v>
      </c>
      <c r="O207" s="1">
        <f>ScheibGen!F65</f>
        <v>0.4728803351813614</v>
      </c>
    </row>
    <row r="208" spans="1:15" ht="12.75">
      <c r="A208">
        <v>22</v>
      </c>
      <c r="B208" s="1">
        <f t="shared" si="7"/>
        <v>1284.874082227779</v>
      </c>
      <c r="C208" s="1">
        <f>A208*ScheibGen!D29</f>
        <v>1056</v>
      </c>
      <c r="E208" s="1">
        <f t="shared" si="8"/>
        <v>228.87408222777893</v>
      </c>
      <c r="O208" s="1">
        <f>ScheibGen!F65</f>
        <v>0.4728803351813614</v>
      </c>
    </row>
    <row r="209" spans="1:15" ht="12.75">
      <c r="A209">
        <v>22.5</v>
      </c>
      <c r="B209" s="1">
        <f t="shared" si="7"/>
        <v>1319.3956696855641</v>
      </c>
      <c r="C209" s="1">
        <f>A209*ScheibGen!D29</f>
        <v>1080</v>
      </c>
      <c r="E209" s="1">
        <f t="shared" si="8"/>
        <v>239.3956696855642</v>
      </c>
      <c r="O209" s="1">
        <f>ScheibGen!F65</f>
        <v>0.4728803351813614</v>
      </c>
    </row>
    <row r="210" spans="1:15" ht="12.75">
      <c r="A210">
        <v>23</v>
      </c>
      <c r="B210" s="1">
        <f t="shared" si="7"/>
        <v>1354.15369731094</v>
      </c>
      <c r="C210" s="1">
        <f>A210*ScheibGen!D29</f>
        <v>1104</v>
      </c>
      <c r="E210" s="1">
        <f t="shared" si="8"/>
        <v>250.15369731094017</v>
      </c>
      <c r="O210" s="1">
        <f>ScheibGen!F65</f>
        <v>0.4728803351813614</v>
      </c>
    </row>
    <row r="211" spans="1:15" ht="12.75">
      <c r="A211">
        <v>23.5</v>
      </c>
      <c r="B211" s="1">
        <f t="shared" si="7"/>
        <v>1389.1481651039069</v>
      </c>
      <c r="C211" s="1">
        <f>A211*ScheibGen!D29</f>
        <v>1128</v>
      </c>
      <c r="E211" s="1">
        <f t="shared" si="8"/>
        <v>261.1481651039068</v>
      </c>
      <c r="O211" s="1">
        <f>ScheibGen!F65</f>
        <v>0.4728803351813614</v>
      </c>
    </row>
    <row r="212" spans="1:15" ht="12.75">
      <c r="A212">
        <v>24</v>
      </c>
      <c r="B212" s="1">
        <f t="shared" si="7"/>
        <v>1424.3790730644641</v>
      </c>
      <c r="C212" s="1">
        <f>A212*ScheibGen!D29</f>
        <v>1152</v>
      </c>
      <c r="E212" s="1">
        <f t="shared" si="8"/>
        <v>272.3790730644642</v>
      </c>
      <c r="O212" s="1">
        <f>ScheibGen!F65</f>
        <v>0.4728803351813614</v>
      </c>
    </row>
    <row r="213" spans="1:15" ht="12.75">
      <c r="A213">
        <v>24.5</v>
      </c>
      <c r="B213" s="1">
        <f t="shared" si="7"/>
        <v>1459.846421192612</v>
      </c>
      <c r="C213" s="1">
        <f>A213*ScheibGen!D29</f>
        <v>1176</v>
      </c>
      <c r="E213" s="1">
        <f t="shared" si="8"/>
        <v>283.8464211926122</v>
      </c>
      <c r="O213" s="1">
        <f>ScheibGen!F65</f>
        <v>0.4728803351813614</v>
      </c>
    </row>
    <row r="214" spans="1:15" ht="12.75">
      <c r="A214">
        <v>25</v>
      </c>
      <c r="B214" s="1">
        <f t="shared" si="7"/>
        <v>1495.550209488351</v>
      </c>
      <c r="C214" s="1">
        <f>A214*ScheibGen!D29</f>
        <v>1200</v>
      </c>
      <c r="E214" s="1">
        <f t="shared" si="8"/>
        <v>295.5502094883509</v>
      </c>
      <c r="O214" s="1">
        <f>ScheibGen!F65</f>
        <v>0.4728803351813614</v>
      </c>
    </row>
    <row r="215" spans="1:15" ht="12.75">
      <c r="A215">
        <v>25.5</v>
      </c>
      <c r="B215" s="1">
        <f t="shared" si="7"/>
        <v>1531.4904379516802</v>
      </c>
      <c r="C215" s="1">
        <f>A215*ScheibGen!D29</f>
        <v>1224</v>
      </c>
      <c r="E215" s="1">
        <f t="shared" si="8"/>
        <v>307.49043795168024</v>
      </c>
      <c r="O215" s="1">
        <f>ScheibGen!F65</f>
        <v>0.4728803351813614</v>
      </c>
    </row>
    <row r="216" spans="1:15" ht="12.75">
      <c r="A216">
        <v>26</v>
      </c>
      <c r="B216" s="1">
        <f t="shared" si="7"/>
        <v>1567.6671065826004</v>
      </c>
      <c r="C216" s="1">
        <f>A216*ScheibGen!D29</f>
        <v>1248</v>
      </c>
      <c r="E216" s="1">
        <f t="shared" si="8"/>
        <v>319.6671065826003</v>
      </c>
      <c r="O216" s="1">
        <f>ScheibGen!F65</f>
        <v>0.4728803351813614</v>
      </c>
    </row>
    <row r="217" spans="1:15" ht="12.75">
      <c r="A217">
        <v>26.5</v>
      </c>
      <c r="B217" s="1">
        <f t="shared" si="7"/>
        <v>1604.080215381111</v>
      </c>
      <c r="C217" s="1">
        <f>A217*ScheibGen!D29</f>
        <v>1272</v>
      </c>
      <c r="E217" s="1">
        <f t="shared" si="8"/>
        <v>332.08021538111103</v>
      </c>
      <c r="O217" s="1">
        <f>ScheibGen!F65</f>
        <v>0.4728803351813614</v>
      </c>
    </row>
    <row r="218" spans="1:15" ht="12.75">
      <c r="A218">
        <v>27</v>
      </c>
      <c r="B218" s="1">
        <f t="shared" si="7"/>
        <v>1640.7297643472125</v>
      </c>
      <c r="C218" s="1">
        <f>A218*ScheibGen!D29</f>
        <v>1296</v>
      </c>
      <c r="E218" s="1">
        <f t="shared" si="8"/>
        <v>344.7297643472125</v>
      </c>
      <c r="O218" s="1">
        <f>ScheibGen!F65</f>
        <v>0.4728803351813614</v>
      </c>
    </row>
    <row r="219" spans="1:15" ht="12.75">
      <c r="A219">
        <v>27.5</v>
      </c>
      <c r="B219" s="1">
        <f t="shared" si="7"/>
        <v>1677.6157534809045</v>
      </c>
      <c r="C219" s="1">
        <f>A219*ScheibGen!D29</f>
        <v>1320</v>
      </c>
      <c r="E219" s="1">
        <f t="shared" si="8"/>
        <v>357.6157534809046</v>
      </c>
      <c r="O219" s="1">
        <f>ScheibGen!F65</f>
        <v>0.4728803351813614</v>
      </c>
    </row>
    <row r="220" spans="1:15" ht="12.75">
      <c r="A220">
        <v>28</v>
      </c>
      <c r="B220" s="1">
        <f t="shared" si="7"/>
        <v>1714.7381827821873</v>
      </c>
      <c r="C220" s="1">
        <f>A220*ScheibGen!D29</f>
        <v>1344</v>
      </c>
      <c r="E220" s="1">
        <f t="shared" si="8"/>
        <v>370.7381827821873</v>
      </c>
      <c r="O220" s="1">
        <f>ScheibGen!F65</f>
        <v>0.4728803351813614</v>
      </c>
    </row>
    <row r="221" spans="1:15" ht="12.75">
      <c r="A221">
        <v>28.5</v>
      </c>
      <c r="B221" s="1">
        <f t="shared" si="7"/>
        <v>1752.0970522510609</v>
      </c>
      <c r="C221" s="1">
        <f>A221*ScheibGen!D29</f>
        <v>1368</v>
      </c>
      <c r="E221" s="1">
        <f t="shared" si="8"/>
        <v>384.0970522510608</v>
      </c>
      <c r="O221" s="1">
        <f>ScheibGen!F65</f>
        <v>0.4728803351813614</v>
      </c>
    </row>
    <row r="222" spans="1:15" ht="12.75">
      <c r="A222">
        <v>29</v>
      </c>
      <c r="B222" s="1">
        <f t="shared" si="7"/>
        <v>1789.6923618875248</v>
      </c>
      <c r="C222" s="1">
        <f>A222*ScheibGen!D29</f>
        <v>1392</v>
      </c>
      <c r="E222" s="1">
        <f t="shared" si="8"/>
        <v>397.69236188752495</v>
      </c>
      <c r="O222" s="1">
        <f>ScheibGen!F65</f>
        <v>0.4728803351813614</v>
      </c>
    </row>
    <row r="223" spans="1:15" ht="12.75">
      <c r="A223">
        <v>29.5</v>
      </c>
      <c r="B223" s="1">
        <f t="shared" si="7"/>
        <v>1827.5241116915797</v>
      </c>
      <c r="C223" s="1">
        <f>A223*ScheibGen!D29</f>
        <v>1416</v>
      </c>
      <c r="E223" s="1">
        <f t="shared" si="8"/>
        <v>411.5241116915798</v>
      </c>
      <c r="O223" s="1">
        <f>ScheibGen!F65</f>
        <v>0.4728803351813614</v>
      </c>
    </row>
    <row r="224" spans="1:15" ht="12.75">
      <c r="A224">
        <v>30</v>
      </c>
      <c r="B224" s="1">
        <f t="shared" si="7"/>
        <v>1865.5923016632253</v>
      </c>
      <c r="C224" s="1">
        <f>A224*ScheibGen!D29</f>
        <v>1440</v>
      </c>
      <c r="E224" s="1">
        <f t="shared" si="8"/>
        <v>425.59230166322527</v>
      </c>
      <c r="O224" s="1">
        <f>ScheibGen!F65</f>
        <v>0.4728803351813614</v>
      </c>
    </row>
    <row r="225" spans="1:15" ht="12.75">
      <c r="A225">
        <v>30.5</v>
      </c>
      <c r="B225" s="1">
        <f t="shared" si="7"/>
        <v>1903.8969318024615</v>
      </c>
      <c r="C225" s="1">
        <f>A225*ScheibGen!D29</f>
        <v>1464</v>
      </c>
      <c r="E225" s="1">
        <f t="shared" si="8"/>
        <v>439.89693180246144</v>
      </c>
      <c r="O225" s="1">
        <f>ScheibGen!F65</f>
        <v>0.4728803351813614</v>
      </c>
    </row>
    <row r="226" spans="1:15" ht="12.75">
      <c r="A226">
        <v>31</v>
      </c>
      <c r="B226" s="1">
        <f t="shared" si="7"/>
        <v>1942.4380021092884</v>
      </c>
      <c r="C226" s="1">
        <f>A226*ScheibGen!D29</f>
        <v>1488</v>
      </c>
      <c r="E226" s="1">
        <f t="shared" si="8"/>
        <v>454.43800210928833</v>
      </c>
      <c r="O226" s="1">
        <f>ScheibGen!F65</f>
        <v>0.4728803351813614</v>
      </c>
    </row>
    <row r="227" spans="1:15" ht="12.75">
      <c r="A227">
        <v>31.5</v>
      </c>
      <c r="B227" s="1">
        <f t="shared" si="7"/>
        <v>1981.2155125837057</v>
      </c>
      <c r="C227" s="1">
        <f>A227*ScheibGen!D29</f>
        <v>1512</v>
      </c>
      <c r="E227" s="1">
        <f t="shared" si="8"/>
        <v>469.21551258370584</v>
      </c>
      <c r="O227" s="1">
        <f>ScheibGen!F65</f>
        <v>0.4728803351813614</v>
      </c>
    </row>
    <row r="228" spans="1:15" ht="12.75">
      <c r="A228">
        <v>32</v>
      </c>
      <c r="B228" s="1">
        <f t="shared" si="7"/>
        <v>2020.229463225714</v>
      </c>
      <c r="C228" s="1">
        <f>A228*ScheibGen!D29</f>
        <v>1536</v>
      </c>
      <c r="E228" s="1">
        <f t="shared" si="8"/>
        <v>484.2294632257141</v>
      </c>
      <c r="O228" s="1">
        <f>ScheibGen!F65</f>
        <v>0.4728803351813614</v>
      </c>
    </row>
    <row r="229" spans="1:15" ht="12.75">
      <c r="A229">
        <v>32.5</v>
      </c>
      <c r="B229" s="1">
        <f t="shared" si="7"/>
        <v>2059.479854035313</v>
      </c>
      <c r="C229" s="1">
        <f>A229*ScheibGen!D29</f>
        <v>1560</v>
      </c>
      <c r="E229" s="1">
        <f t="shared" si="8"/>
        <v>499.479854035313</v>
      </c>
      <c r="O229" s="1">
        <f>ScheibGen!F65</f>
        <v>0.4728803351813614</v>
      </c>
    </row>
    <row r="230" spans="1:15" ht="12.75">
      <c r="A230">
        <v>33</v>
      </c>
      <c r="B230" s="1">
        <f t="shared" si="7"/>
        <v>2098.9666850125027</v>
      </c>
      <c r="C230" s="1">
        <f>A230*ScheibGen!D29</f>
        <v>1584</v>
      </c>
      <c r="E230" s="1">
        <f t="shared" si="8"/>
        <v>514.9666850125026</v>
      </c>
      <c r="O230" s="1">
        <f>ScheibGen!F65</f>
        <v>0.4728803351813614</v>
      </c>
    </row>
    <row r="231" spans="1:15" ht="12.75">
      <c r="A231">
        <v>33.5</v>
      </c>
      <c r="B231" s="1">
        <f t="shared" si="7"/>
        <v>2138.6899561572827</v>
      </c>
      <c r="C231" s="1">
        <f>A231*ScheibGen!D29</f>
        <v>1608</v>
      </c>
      <c r="E231" s="1">
        <f t="shared" si="8"/>
        <v>530.6899561572828</v>
      </c>
      <c r="O231" s="1">
        <f>ScheibGen!F65</f>
        <v>0.4728803351813614</v>
      </c>
    </row>
    <row r="232" spans="1:15" ht="12.75">
      <c r="A232">
        <v>34</v>
      </c>
      <c r="B232" s="1">
        <f t="shared" si="7"/>
        <v>2178.6496674696537</v>
      </c>
      <c r="C232" s="1">
        <f>A232*ScheibGen!D29</f>
        <v>1632</v>
      </c>
      <c r="E232" s="1">
        <f t="shared" si="8"/>
        <v>546.6496674696538</v>
      </c>
      <c r="O232" s="1">
        <f>ScheibGen!F65</f>
        <v>0.4728803351813614</v>
      </c>
    </row>
    <row r="233" spans="1:15" ht="12.75">
      <c r="A233">
        <v>34.5</v>
      </c>
      <c r="B233" s="1">
        <f t="shared" si="7"/>
        <v>2218.8458189496155</v>
      </c>
      <c r="C233" s="1">
        <f>A233*ScheibGen!D29</f>
        <v>1656</v>
      </c>
      <c r="E233" s="1">
        <f t="shared" si="8"/>
        <v>562.8458189496154</v>
      </c>
      <c r="O233" s="1">
        <f>ScheibGen!F65</f>
        <v>0.4728803351813614</v>
      </c>
    </row>
    <row r="234" spans="1:15" ht="12.75">
      <c r="A234">
        <v>35</v>
      </c>
      <c r="B234" s="1">
        <f t="shared" si="7"/>
        <v>2259.2784105971677</v>
      </c>
      <c r="C234" s="1">
        <f>A234*ScheibGen!D29</f>
        <v>1680</v>
      </c>
      <c r="E234" s="1">
        <f t="shared" si="8"/>
        <v>579.2784105971677</v>
      </c>
      <c r="O234" s="1">
        <f>ScheibGen!F65</f>
        <v>0.4728803351813614</v>
      </c>
    </row>
    <row r="235" spans="1:15" ht="12.75">
      <c r="A235">
        <v>35.5</v>
      </c>
      <c r="B235" s="1">
        <f t="shared" si="7"/>
        <v>2299.947442412311</v>
      </c>
      <c r="C235" s="1">
        <f>A235*ScheibGen!D29</f>
        <v>1704</v>
      </c>
      <c r="E235" s="1">
        <f t="shared" si="8"/>
        <v>595.9474424123107</v>
      </c>
      <c r="O235" s="1">
        <f>ScheibGen!F65</f>
        <v>0.4728803351813614</v>
      </c>
    </row>
    <row r="236" spans="1:15" ht="12.75">
      <c r="A236">
        <v>36</v>
      </c>
      <c r="B236" s="1">
        <f t="shared" si="7"/>
        <v>2340.8529143950445</v>
      </c>
      <c r="C236" s="1">
        <f>A236*ScheibGen!D29</f>
        <v>1728</v>
      </c>
      <c r="E236" s="1">
        <f t="shared" si="8"/>
        <v>612.8529143950444</v>
      </c>
      <c r="O236" s="1">
        <f>ScheibGen!F65</f>
        <v>0.4728803351813614</v>
      </c>
    </row>
    <row r="237" spans="1:15" ht="12.75">
      <c r="A237">
        <v>36.5</v>
      </c>
      <c r="B237" s="1">
        <f t="shared" si="7"/>
        <v>2381.9948265453686</v>
      </c>
      <c r="C237" s="1">
        <f>A237*ScheibGen!D29</f>
        <v>1752</v>
      </c>
      <c r="E237" s="1">
        <f t="shared" si="8"/>
        <v>629.9948265453687</v>
      </c>
      <c r="O237" s="1">
        <f>ScheibGen!F65</f>
        <v>0.4728803351813614</v>
      </c>
    </row>
    <row r="238" spans="1:15" ht="12.75">
      <c r="A238">
        <v>37</v>
      </c>
      <c r="B238" s="1">
        <f t="shared" si="7"/>
        <v>2423.373178863284</v>
      </c>
      <c r="C238" s="1">
        <f>A238*ScheibGen!D29</f>
        <v>1776</v>
      </c>
      <c r="E238" s="1">
        <f t="shared" si="8"/>
        <v>647.3731788632838</v>
      </c>
      <c r="O238" s="1">
        <f>ScheibGen!F65</f>
        <v>0.4728803351813614</v>
      </c>
    </row>
    <row r="239" spans="1:15" ht="12.75">
      <c r="A239">
        <v>37.5</v>
      </c>
      <c r="B239" s="1">
        <f t="shared" si="7"/>
        <v>2464.9879713487894</v>
      </c>
      <c r="C239" s="1">
        <f>A239*ScheibGen!D29</f>
        <v>1800</v>
      </c>
      <c r="E239" s="1">
        <f t="shared" si="8"/>
        <v>664.9879713487895</v>
      </c>
      <c r="O239" s="1">
        <f>ScheibGen!F65</f>
        <v>0.4728803351813614</v>
      </c>
    </row>
    <row r="240" spans="1:15" ht="12.75">
      <c r="A240">
        <v>38</v>
      </c>
      <c r="B240" s="1">
        <f t="shared" si="7"/>
        <v>2506.8392040018857</v>
      </c>
      <c r="C240" s="1">
        <f>A240*ScheibGen!D29</f>
        <v>1824</v>
      </c>
      <c r="E240" s="1">
        <f t="shared" si="8"/>
        <v>682.8392040018858</v>
      </c>
      <c r="O240" s="1">
        <f>ScheibGen!F65</f>
        <v>0.4728803351813614</v>
      </c>
    </row>
    <row r="241" spans="1:15" ht="12.75">
      <c r="A241">
        <v>38.5</v>
      </c>
      <c r="B241" s="1">
        <f t="shared" si="7"/>
        <v>2548.926876822573</v>
      </c>
      <c r="C241" s="1">
        <f>A241*ScheibGen!D29</f>
        <v>1848</v>
      </c>
      <c r="E241" s="1">
        <f t="shared" si="8"/>
        <v>700.9268768225729</v>
      </c>
      <c r="O241" s="1">
        <f>ScheibGen!F65</f>
        <v>0.4728803351813614</v>
      </c>
    </row>
    <row r="242" spans="1:15" ht="12.75">
      <c r="A242">
        <v>39</v>
      </c>
      <c r="B242" s="1">
        <f t="shared" si="7"/>
        <v>2591.2509898108506</v>
      </c>
      <c r="C242" s="1">
        <f>A242*ScheibGen!D29</f>
        <v>1872</v>
      </c>
      <c r="E242" s="1">
        <f t="shared" si="8"/>
        <v>719.2509898108507</v>
      </c>
      <c r="O242" s="1">
        <f>ScheibGen!F65</f>
        <v>0.4728803351813614</v>
      </c>
    </row>
    <row r="243" spans="1:15" ht="12.75">
      <c r="A243">
        <v>39.5</v>
      </c>
      <c r="B243" s="1">
        <f t="shared" si="7"/>
        <v>2633.811542966719</v>
      </c>
      <c r="C243" s="1">
        <f>A243*ScheibGen!D29</f>
        <v>1896</v>
      </c>
      <c r="E243" s="1">
        <f t="shared" si="8"/>
        <v>737.8115429667191</v>
      </c>
      <c r="O243" s="1">
        <f>ScheibGen!F65</f>
        <v>0.4728803351813614</v>
      </c>
    </row>
    <row r="244" spans="1:15" ht="12.75">
      <c r="A244">
        <v>40</v>
      </c>
      <c r="B244" s="1">
        <f t="shared" si="7"/>
        <v>2676.608536290178</v>
      </c>
      <c r="C244" s="1">
        <f>A244*ScheibGen!D29</f>
        <v>1920</v>
      </c>
      <c r="E244" s="1">
        <f t="shared" si="8"/>
        <v>756.6085362901782</v>
      </c>
      <c r="O244" s="1">
        <f>ScheibGen!F65</f>
        <v>0.4728803351813614</v>
      </c>
    </row>
    <row r="245" spans="1:15" ht="12.75">
      <c r="A245">
        <v>40.5</v>
      </c>
      <c r="B245" s="1">
        <f t="shared" si="7"/>
        <v>2719.641969781228</v>
      </c>
      <c r="C245" s="1">
        <f>A245*ScheibGen!D29</f>
        <v>1944</v>
      </c>
      <c r="E245" s="1">
        <f t="shared" si="8"/>
        <v>775.641969781228</v>
      </c>
      <c r="O245" s="1">
        <f>ScheibGen!F65</f>
        <v>0.4728803351813614</v>
      </c>
    </row>
    <row r="246" spans="1:15" ht="12.75">
      <c r="A246">
        <v>41</v>
      </c>
      <c r="B246" s="1">
        <f t="shared" si="7"/>
        <v>2762.911843439869</v>
      </c>
      <c r="C246" s="1">
        <f>A246*ScheibGen!D29</f>
        <v>1968</v>
      </c>
      <c r="E246" s="1">
        <f t="shared" si="8"/>
        <v>794.9118434398686</v>
      </c>
      <c r="O246" s="1">
        <f>ScheibGen!F65</f>
        <v>0.4728803351813614</v>
      </c>
    </row>
    <row r="247" spans="1:15" ht="12.75">
      <c r="A247">
        <v>41.5</v>
      </c>
      <c r="B247" s="1">
        <f t="shared" si="7"/>
        <v>2806.4181572660996</v>
      </c>
      <c r="C247" s="1">
        <f>A247*ScheibGen!D29</f>
        <v>1992</v>
      </c>
      <c r="E247" s="1">
        <f t="shared" si="8"/>
        <v>814.4181572660997</v>
      </c>
      <c r="O247" s="1">
        <f>ScheibGen!F65</f>
        <v>0.4728803351813614</v>
      </c>
    </row>
    <row r="248" spans="1:15" ht="12.75">
      <c r="A248">
        <v>42</v>
      </c>
      <c r="B248" s="1">
        <f t="shared" si="7"/>
        <v>2850.1609112599217</v>
      </c>
      <c r="C248" s="1">
        <f>A248*ScheibGen!D29</f>
        <v>2016</v>
      </c>
      <c r="E248" s="1">
        <f t="shared" si="8"/>
        <v>834.1609112599215</v>
      </c>
      <c r="O248" s="1">
        <f>ScheibGen!F65</f>
        <v>0.4728803351813614</v>
      </c>
    </row>
    <row r="249" spans="1:15" ht="12.75">
      <c r="A249">
        <v>42.5</v>
      </c>
      <c r="B249" s="1">
        <f t="shared" si="7"/>
        <v>2894.140105421334</v>
      </c>
      <c r="C249" s="1">
        <f>A249*ScheibGen!D29</f>
        <v>2040</v>
      </c>
      <c r="E249" s="1">
        <f t="shared" si="8"/>
        <v>854.140105421334</v>
      </c>
      <c r="O249" s="1">
        <f>ScheibGen!F65</f>
        <v>0.4728803351813614</v>
      </c>
    </row>
    <row r="250" spans="1:15" ht="12.75">
      <c r="A250">
        <v>43</v>
      </c>
      <c r="B250" s="1">
        <f t="shared" si="7"/>
        <v>2938.3557397503373</v>
      </c>
      <c r="C250" s="1">
        <f>A250*ScheibGen!D29</f>
        <v>2064</v>
      </c>
      <c r="E250" s="1">
        <f t="shared" si="8"/>
        <v>874.3557397503372</v>
      </c>
      <c r="O250" s="1">
        <f>ScheibGen!F65</f>
        <v>0.4728803351813614</v>
      </c>
    </row>
    <row r="251" spans="1:15" ht="12.75">
      <c r="A251">
        <v>43.5</v>
      </c>
      <c r="B251" s="1">
        <f t="shared" si="7"/>
        <v>2982.8078142469312</v>
      </c>
      <c r="C251" s="1">
        <f>A251*ScheibGen!D29</f>
        <v>2088</v>
      </c>
      <c r="E251" s="1">
        <f t="shared" si="8"/>
        <v>894.8078142469311</v>
      </c>
      <c r="O251" s="1">
        <f>ScheibGen!F65</f>
        <v>0.4728803351813614</v>
      </c>
    </row>
    <row r="252" spans="1:15" ht="12.75">
      <c r="A252">
        <v>44</v>
      </c>
      <c r="B252" s="1">
        <f t="shared" si="7"/>
        <v>3027.4963289111156</v>
      </c>
      <c r="C252" s="1">
        <f>A252*ScheibGen!D29</f>
        <v>2112</v>
      </c>
      <c r="E252" s="1">
        <f t="shared" si="8"/>
        <v>915.4963289111157</v>
      </c>
      <c r="O252" s="1">
        <f>ScheibGen!F65</f>
        <v>0.4728803351813614</v>
      </c>
    </row>
    <row r="253" spans="1:15" ht="12.75">
      <c r="A253">
        <v>44.5</v>
      </c>
      <c r="B253" s="1">
        <f t="shared" si="7"/>
        <v>3072.421283742891</v>
      </c>
      <c r="C253" s="1">
        <f>A253*ScheibGen!D29</f>
        <v>2136</v>
      </c>
      <c r="E253" s="1">
        <f t="shared" si="8"/>
        <v>936.421283742891</v>
      </c>
      <c r="O253" s="1">
        <f>ScheibGen!F65</f>
        <v>0.4728803351813614</v>
      </c>
    </row>
    <row r="254" spans="1:15" ht="12.75">
      <c r="A254">
        <v>45</v>
      </c>
      <c r="B254" s="1">
        <f t="shared" si="7"/>
        <v>3117.5826787422566</v>
      </c>
      <c r="C254" s="1">
        <f>A254*ScheibGen!D29</f>
        <v>2160</v>
      </c>
      <c r="E254" s="1">
        <f t="shared" si="8"/>
        <v>957.5826787422568</v>
      </c>
      <c r="O254" s="1">
        <f>ScheibGen!F65</f>
        <v>0.4728803351813614</v>
      </c>
    </row>
    <row r="255" spans="1:15" ht="12.75">
      <c r="A255">
        <v>45.5</v>
      </c>
      <c r="B255" s="1">
        <f t="shared" si="7"/>
        <v>3162.980513909213</v>
      </c>
      <c r="C255" s="1">
        <f>A255*ScheibGen!D29</f>
        <v>2184</v>
      </c>
      <c r="E255" s="1">
        <f t="shared" si="8"/>
        <v>978.9805139092134</v>
      </c>
      <c r="O255" s="1">
        <f>ScheibGen!F65</f>
        <v>0.4728803351813614</v>
      </c>
    </row>
    <row r="256" spans="1:15" ht="12.75">
      <c r="A256">
        <v>46</v>
      </c>
      <c r="B256" s="1">
        <f t="shared" si="7"/>
        <v>3208.6147892437607</v>
      </c>
      <c r="C256" s="1">
        <f>A256*ScheibGen!D29</f>
        <v>2208</v>
      </c>
      <c r="E256" s="1">
        <f t="shared" si="8"/>
        <v>1000.6147892437607</v>
      </c>
      <c r="O256" s="1">
        <f>ScheibGen!F65</f>
        <v>0.4728803351813614</v>
      </c>
    </row>
    <row r="257" spans="1:15" ht="12.75">
      <c r="A257">
        <v>46.5</v>
      </c>
      <c r="B257" s="1">
        <f t="shared" si="7"/>
        <v>3254.4855047458987</v>
      </c>
      <c r="C257" s="1">
        <f>A257*ScheibGen!D29</f>
        <v>2232</v>
      </c>
      <c r="E257" s="1">
        <f t="shared" si="8"/>
        <v>1022.4855047458988</v>
      </c>
      <c r="O257" s="1">
        <f>ScheibGen!F65</f>
        <v>0.4728803351813614</v>
      </c>
    </row>
    <row r="258" spans="1:15" ht="12.75">
      <c r="A258">
        <v>47</v>
      </c>
      <c r="B258" s="1">
        <f t="shared" si="7"/>
        <v>3300.5926604156275</v>
      </c>
      <c r="C258" s="1">
        <f>A258*ScheibGen!D29</f>
        <v>2256</v>
      </c>
      <c r="E258" s="1">
        <f t="shared" si="8"/>
        <v>1044.5926604156273</v>
      </c>
      <c r="O258" s="1">
        <f>ScheibGen!F65</f>
        <v>0.4728803351813614</v>
      </c>
    </row>
    <row r="259" spans="1:15" ht="12.75">
      <c r="A259">
        <v>47.5</v>
      </c>
      <c r="B259" s="1">
        <f t="shared" si="7"/>
        <v>3346.936256252947</v>
      </c>
      <c r="C259" s="1">
        <f>A259*ScheibGen!D29</f>
        <v>2280</v>
      </c>
      <c r="E259" s="1">
        <f t="shared" si="8"/>
        <v>1066.9362562529466</v>
      </c>
      <c r="O259" s="1">
        <f>ScheibGen!F65</f>
        <v>0.4728803351813614</v>
      </c>
    </row>
    <row r="260" spans="1:15" ht="12.75">
      <c r="A260">
        <v>48</v>
      </c>
      <c r="B260" s="1">
        <f t="shared" si="7"/>
        <v>3393.5162922578565</v>
      </c>
      <c r="C260" s="1">
        <f>A260*ScheibGen!D29</f>
        <v>2304</v>
      </c>
      <c r="E260" s="1">
        <f t="shared" si="8"/>
        <v>1089.5162922578568</v>
      </c>
      <c r="O260" s="1">
        <f>ScheibGen!F65</f>
        <v>0.4728803351813614</v>
      </c>
    </row>
    <row r="261" spans="1:15" ht="12.75">
      <c r="A261">
        <v>48.5</v>
      </c>
      <c r="B261" s="1">
        <f aca="true" t="shared" si="9" ref="B261:B324">C261+E261</f>
        <v>3440.3327684303576</v>
      </c>
      <c r="C261" s="1">
        <f>A261*ScheibGen!D29</f>
        <v>2328</v>
      </c>
      <c r="E261" s="1">
        <f aca="true" t="shared" si="10" ref="E261:E324">(A261*A261)*O261</f>
        <v>1112.3327684303574</v>
      </c>
      <c r="O261" s="1">
        <f>ScheibGen!F65</f>
        <v>0.4728803351813614</v>
      </c>
    </row>
    <row r="262" spans="1:15" ht="12.75">
      <c r="A262">
        <v>49</v>
      </c>
      <c r="B262" s="1">
        <f t="shared" si="9"/>
        <v>3487.3856847704487</v>
      </c>
      <c r="C262" s="1">
        <f>A262*ScheibGen!D29</f>
        <v>2352</v>
      </c>
      <c r="E262" s="1">
        <f t="shared" si="10"/>
        <v>1135.3856847704487</v>
      </c>
      <c r="O262" s="1">
        <f>ScheibGen!F65</f>
        <v>0.4728803351813614</v>
      </c>
    </row>
    <row r="263" spans="1:15" ht="12.75">
      <c r="A263">
        <v>49.5</v>
      </c>
      <c r="B263" s="1">
        <f t="shared" si="9"/>
        <v>3534.6750412781307</v>
      </c>
      <c r="C263" s="1">
        <f>A263*ScheibGen!D29</f>
        <v>2376</v>
      </c>
      <c r="E263" s="1">
        <f t="shared" si="10"/>
        <v>1158.6750412781307</v>
      </c>
      <c r="O263" s="1">
        <f>ScheibGen!F65</f>
        <v>0.4728803351813614</v>
      </c>
    </row>
    <row r="264" spans="1:15" ht="12.75">
      <c r="A264">
        <v>50</v>
      </c>
      <c r="B264" s="1">
        <f t="shared" si="9"/>
        <v>3582.2008379534036</v>
      </c>
      <c r="C264" s="1">
        <f>A264*ScheibGen!D29</f>
        <v>2400</v>
      </c>
      <c r="E264" s="1">
        <f t="shared" si="10"/>
        <v>1182.2008379534036</v>
      </c>
      <c r="O264" s="1">
        <f>ScheibGen!F65</f>
        <v>0.4728803351813614</v>
      </c>
    </row>
    <row r="265" spans="1:15" ht="12.75">
      <c r="A265">
        <v>51</v>
      </c>
      <c r="B265" s="1">
        <f t="shared" si="9"/>
        <v>3677.9617518067207</v>
      </c>
      <c r="C265" s="1">
        <f>A265*ScheibGen!D29</f>
        <v>2448</v>
      </c>
      <c r="E265" s="1">
        <f t="shared" si="10"/>
        <v>1229.961751806721</v>
      </c>
      <c r="O265" s="1">
        <f>ScheibGen!F65</f>
        <v>0.4728803351813614</v>
      </c>
    </row>
    <row r="266" spans="1:15" ht="12.75">
      <c r="A266">
        <v>52</v>
      </c>
      <c r="B266" s="1">
        <f t="shared" si="9"/>
        <v>3774.6684263304014</v>
      </c>
      <c r="C266" s="1">
        <f>A266*ScheibGen!D29</f>
        <v>2496</v>
      </c>
      <c r="E266" s="1">
        <f t="shared" si="10"/>
        <v>1278.6684263304012</v>
      </c>
      <c r="O266" s="1">
        <f>ScheibGen!F65</f>
        <v>0.4728803351813614</v>
      </c>
    </row>
    <row r="267" spans="1:15" ht="12.75">
      <c r="A267">
        <v>53</v>
      </c>
      <c r="B267" s="1">
        <f t="shared" si="9"/>
        <v>3872.320861524444</v>
      </c>
      <c r="C267" s="1">
        <f>A267*ScheibGen!D29</f>
        <v>2544</v>
      </c>
      <c r="E267" s="1">
        <f t="shared" si="10"/>
        <v>1328.3208615244441</v>
      </c>
      <c r="O267" s="1">
        <f>ScheibGen!F65</f>
        <v>0.4728803351813614</v>
      </c>
    </row>
    <row r="268" spans="1:15" ht="12.75">
      <c r="A268">
        <v>54</v>
      </c>
      <c r="B268" s="1">
        <f t="shared" si="9"/>
        <v>3970.91905738885</v>
      </c>
      <c r="C268" s="1">
        <f>A268*ScheibGen!D29</f>
        <v>2592</v>
      </c>
      <c r="E268" s="1">
        <f t="shared" si="10"/>
        <v>1378.91905738885</v>
      </c>
      <c r="O268" s="1">
        <f>ScheibGen!F65</f>
        <v>0.4728803351813614</v>
      </c>
    </row>
    <row r="269" spans="1:15" ht="12.75">
      <c r="A269">
        <v>55</v>
      </c>
      <c r="B269" s="1">
        <f t="shared" si="9"/>
        <v>4070.4630139236183</v>
      </c>
      <c r="C269" s="1">
        <f>A269*ScheibGen!D29</f>
        <v>2640</v>
      </c>
      <c r="E269" s="1">
        <f t="shared" si="10"/>
        <v>1430.4630139236183</v>
      </c>
      <c r="O269" s="1">
        <f>ScheibGen!F65</f>
        <v>0.4728803351813614</v>
      </c>
    </row>
    <row r="270" spans="1:15" ht="12.75">
      <c r="A270">
        <v>56</v>
      </c>
      <c r="B270" s="1">
        <f t="shared" si="9"/>
        <v>4170.952731128749</v>
      </c>
      <c r="C270" s="1">
        <f>A270*ScheibGen!D29</f>
        <v>2688</v>
      </c>
      <c r="E270" s="1">
        <f t="shared" si="10"/>
        <v>1482.9527311287493</v>
      </c>
      <c r="O270" s="1">
        <f>ScheibGen!F65</f>
        <v>0.4728803351813614</v>
      </c>
    </row>
    <row r="271" spans="1:15" ht="12.75">
      <c r="A271">
        <v>57</v>
      </c>
      <c r="B271" s="1">
        <f t="shared" si="9"/>
        <v>4272.388209004243</v>
      </c>
      <c r="C271" s="1">
        <f>A271*ScheibGen!D29</f>
        <v>2736</v>
      </c>
      <c r="E271" s="1">
        <f t="shared" si="10"/>
        <v>1536.3882090042432</v>
      </c>
      <c r="O271" s="1">
        <f>ScheibGen!F65</f>
        <v>0.4728803351813614</v>
      </c>
    </row>
    <row r="272" spans="1:15" ht="12.75">
      <c r="A272">
        <v>58</v>
      </c>
      <c r="B272" s="1">
        <f t="shared" si="9"/>
        <v>4374.769447550099</v>
      </c>
      <c r="C272" s="1">
        <f>A272*ScheibGen!D29</f>
        <v>2784</v>
      </c>
      <c r="E272" s="1">
        <f t="shared" si="10"/>
        <v>1590.7694475500998</v>
      </c>
      <c r="O272" s="1">
        <f>ScheibGen!F65</f>
        <v>0.4728803351813614</v>
      </c>
    </row>
    <row r="273" spans="1:15" ht="12.75">
      <c r="A273">
        <v>59</v>
      </c>
      <c r="B273" s="1">
        <f t="shared" si="9"/>
        <v>4478.096446766319</v>
      </c>
      <c r="C273" s="1">
        <f>A273*ScheibGen!D29</f>
        <v>2832</v>
      </c>
      <c r="E273" s="1">
        <f t="shared" si="10"/>
        <v>1646.096446766319</v>
      </c>
      <c r="O273" s="1">
        <f>ScheibGen!F65</f>
        <v>0.4728803351813614</v>
      </c>
    </row>
    <row r="274" spans="1:15" ht="12.75">
      <c r="A274">
        <v>60</v>
      </c>
      <c r="B274" s="1">
        <f t="shared" si="9"/>
        <v>4582.369206652901</v>
      </c>
      <c r="C274" s="1">
        <f>A274*ScheibGen!D29</f>
        <v>2880</v>
      </c>
      <c r="E274" s="1">
        <f t="shared" si="10"/>
        <v>1702.369206652901</v>
      </c>
      <c r="O274" s="1">
        <f>ScheibGen!F65</f>
        <v>0.4728803351813614</v>
      </c>
    </row>
    <row r="275" spans="1:15" ht="12.75">
      <c r="A275">
        <v>61</v>
      </c>
      <c r="B275" s="1">
        <f t="shared" si="9"/>
        <v>4687.587727209846</v>
      </c>
      <c r="C275" s="1">
        <f>A275*ScheibGen!D29</f>
        <v>2928</v>
      </c>
      <c r="E275" s="1">
        <f t="shared" si="10"/>
        <v>1759.5877272098458</v>
      </c>
      <c r="O275" s="1">
        <f>ScheibGen!F65</f>
        <v>0.4728803351813614</v>
      </c>
    </row>
    <row r="276" spans="1:15" ht="12.75">
      <c r="A276">
        <v>62</v>
      </c>
      <c r="B276" s="1">
        <f t="shared" si="9"/>
        <v>4793.752008437154</v>
      </c>
      <c r="C276" s="1">
        <f>A276*ScheibGen!D29</f>
        <v>2976</v>
      </c>
      <c r="E276" s="1">
        <f t="shared" si="10"/>
        <v>1817.7520084371533</v>
      </c>
      <c r="O276" s="1">
        <f>ScheibGen!F65</f>
        <v>0.4728803351813614</v>
      </c>
    </row>
    <row r="277" spans="1:15" ht="12.75">
      <c r="A277">
        <v>63</v>
      </c>
      <c r="B277" s="1">
        <f t="shared" si="9"/>
        <v>4900.862050334823</v>
      </c>
      <c r="C277" s="1">
        <f>A277*ScheibGen!D29</f>
        <v>3024</v>
      </c>
      <c r="E277" s="1">
        <f t="shared" si="10"/>
        <v>1876.8620503348234</v>
      </c>
      <c r="O277" s="1">
        <f>ScheibGen!F65</f>
        <v>0.4728803351813614</v>
      </c>
    </row>
    <row r="278" spans="1:15" ht="12.75">
      <c r="A278">
        <v>64</v>
      </c>
      <c r="B278" s="1">
        <f t="shared" si="9"/>
        <v>5008.917852902856</v>
      </c>
      <c r="C278" s="1">
        <f>A278*ScheibGen!D29</f>
        <v>3072</v>
      </c>
      <c r="E278" s="1">
        <f t="shared" si="10"/>
        <v>1936.9178529028563</v>
      </c>
      <c r="O278" s="1">
        <f>ScheibGen!F65</f>
        <v>0.4728803351813614</v>
      </c>
    </row>
    <row r="279" spans="1:15" ht="12.75">
      <c r="A279">
        <v>65</v>
      </c>
      <c r="B279" s="1">
        <f t="shared" si="9"/>
        <v>5117.919416141252</v>
      </c>
      <c r="C279" s="1">
        <f>A279*ScheibGen!D29</f>
        <v>3120</v>
      </c>
      <c r="E279" s="1">
        <f t="shared" si="10"/>
        <v>1997.919416141252</v>
      </c>
      <c r="O279" s="1">
        <f>ScheibGen!F65</f>
        <v>0.4728803351813614</v>
      </c>
    </row>
    <row r="280" spans="1:15" ht="12.75">
      <c r="A280">
        <v>66</v>
      </c>
      <c r="B280" s="1">
        <f t="shared" si="9"/>
        <v>5227.866740050011</v>
      </c>
      <c r="C280" s="1">
        <f>A280*ScheibGen!D29</f>
        <v>3168</v>
      </c>
      <c r="E280" s="1">
        <f t="shared" si="10"/>
        <v>2059.8667400500103</v>
      </c>
      <c r="O280" s="1">
        <f>ScheibGen!F65</f>
        <v>0.4728803351813614</v>
      </c>
    </row>
    <row r="281" spans="1:15" ht="12.75">
      <c r="A281">
        <v>67</v>
      </c>
      <c r="B281" s="1">
        <f t="shared" si="9"/>
        <v>5338.759824629131</v>
      </c>
      <c r="C281" s="1">
        <f>A281*ScheibGen!D29</f>
        <v>3216</v>
      </c>
      <c r="E281" s="1">
        <f t="shared" si="10"/>
        <v>2122.7598246291313</v>
      </c>
      <c r="O281" s="1">
        <f>ScheibGen!F65</f>
        <v>0.4728803351813614</v>
      </c>
    </row>
    <row r="282" spans="1:15" ht="12.75">
      <c r="A282">
        <v>68</v>
      </c>
      <c r="B282" s="1">
        <f t="shared" si="9"/>
        <v>5450.598669878615</v>
      </c>
      <c r="C282" s="1">
        <f>A282*ScheibGen!D29</f>
        <v>3264</v>
      </c>
      <c r="E282" s="1">
        <f t="shared" si="10"/>
        <v>2186.598669878615</v>
      </c>
      <c r="O282" s="1">
        <f>ScheibGen!F65</f>
        <v>0.4728803351813614</v>
      </c>
    </row>
    <row r="283" spans="1:15" ht="12.75">
      <c r="A283">
        <v>69</v>
      </c>
      <c r="B283" s="1">
        <f t="shared" si="9"/>
        <v>5563.383275798462</v>
      </c>
      <c r="C283" s="1">
        <f>A283*ScheibGen!D29</f>
        <v>3312</v>
      </c>
      <c r="E283" s="1">
        <f t="shared" si="10"/>
        <v>2251.3832757984615</v>
      </c>
      <c r="O283" s="1">
        <f>ScheibGen!F65</f>
        <v>0.4728803351813614</v>
      </c>
    </row>
    <row r="284" spans="1:15" ht="12.75">
      <c r="A284">
        <v>70</v>
      </c>
      <c r="B284" s="1">
        <f t="shared" si="9"/>
        <v>5677.113642388671</v>
      </c>
      <c r="C284" s="1">
        <f>A284*ScheibGen!D29</f>
        <v>3360</v>
      </c>
      <c r="E284" s="1">
        <f t="shared" si="10"/>
        <v>2317.113642388671</v>
      </c>
      <c r="O284" s="1">
        <f>ScheibGen!F65</f>
        <v>0.4728803351813614</v>
      </c>
    </row>
    <row r="285" spans="1:15" ht="12.75">
      <c r="A285">
        <v>71</v>
      </c>
      <c r="B285" s="1">
        <f t="shared" si="9"/>
        <v>5791.789769649243</v>
      </c>
      <c r="C285" s="1">
        <f>A285*ScheibGen!D29</f>
        <v>3408</v>
      </c>
      <c r="E285" s="1">
        <f t="shared" si="10"/>
        <v>2383.7897696492428</v>
      </c>
      <c r="O285" s="1">
        <f>ScheibGen!F65</f>
        <v>0.4728803351813614</v>
      </c>
    </row>
    <row r="286" spans="1:15" ht="12.75">
      <c r="A286">
        <v>72</v>
      </c>
      <c r="B286" s="1">
        <f t="shared" si="9"/>
        <v>5907.411657580178</v>
      </c>
      <c r="C286" s="1">
        <f>A286*ScheibGen!D29</f>
        <v>3456</v>
      </c>
      <c r="E286" s="1">
        <f t="shared" si="10"/>
        <v>2451.4116575801777</v>
      </c>
      <c r="O286" s="1">
        <f>ScheibGen!F65</f>
        <v>0.4728803351813614</v>
      </c>
    </row>
    <row r="287" spans="1:15" ht="12.75">
      <c r="A287">
        <v>73</v>
      </c>
      <c r="B287" s="1">
        <f t="shared" si="9"/>
        <v>6023.979306181474</v>
      </c>
      <c r="C287" s="1">
        <f>A287*ScheibGen!D29</f>
        <v>3504</v>
      </c>
      <c r="E287" s="1">
        <f t="shared" si="10"/>
        <v>2519.979306181475</v>
      </c>
      <c r="O287" s="1">
        <f>ScheibGen!F65</f>
        <v>0.4728803351813614</v>
      </c>
    </row>
    <row r="288" spans="1:15" ht="12.75">
      <c r="A288">
        <v>74</v>
      </c>
      <c r="B288" s="1">
        <f t="shared" si="9"/>
        <v>6141.492715453135</v>
      </c>
      <c r="C288" s="1">
        <f>A288*ScheibGen!D29</f>
        <v>3552</v>
      </c>
      <c r="E288" s="1">
        <f t="shared" si="10"/>
        <v>2589.492715453135</v>
      </c>
      <c r="O288" s="1">
        <f>ScheibGen!F65</f>
        <v>0.4728803351813614</v>
      </c>
    </row>
    <row r="289" spans="1:15" ht="12.75">
      <c r="A289">
        <v>75</v>
      </c>
      <c r="B289" s="1">
        <f t="shared" si="9"/>
        <v>6259.951885395158</v>
      </c>
      <c r="C289" s="1">
        <f>A289*ScheibGen!D29</f>
        <v>3600</v>
      </c>
      <c r="E289" s="1">
        <f t="shared" si="10"/>
        <v>2659.951885395158</v>
      </c>
      <c r="O289" s="1">
        <f>ScheibGen!F65</f>
        <v>0.4728803351813614</v>
      </c>
    </row>
    <row r="290" spans="1:15" ht="12.75">
      <c r="A290">
        <v>76</v>
      </c>
      <c r="B290" s="1">
        <f t="shared" si="9"/>
        <v>6379.356816007543</v>
      </c>
      <c r="C290" s="1">
        <f>A290*ScheibGen!D29</f>
        <v>3648</v>
      </c>
      <c r="E290" s="1">
        <f t="shared" si="10"/>
        <v>2731.3568160075433</v>
      </c>
      <c r="O290" s="1">
        <f>ScheibGen!F65</f>
        <v>0.4728803351813614</v>
      </c>
    </row>
    <row r="291" spans="1:15" ht="12.75">
      <c r="A291">
        <v>77</v>
      </c>
      <c r="B291" s="1">
        <f t="shared" si="9"/>
        <v>6499.707507290292</v>
      </c>
      <c r="C291" s="1">
        <f>A291*ScheibGen!D29</f>
        <v>3696</v>
      </c>
      <c r="E291" s="1">
        <f t="shared" si="10"/>
        <v>2803.7075072902917</v>
      </c>
      <c r="O291" s="1">
        <f>ScheibGen!F65</f>
        <v>0.4728803351813614</v>
      </c>
    </row>
    <row r="292" spans="1:15" ht="12.75">
      <c r="A292">
        <v>78</v>
      </c>
      <c r="B292" s="1">
        <f t="shared" si="9"/>
        <v>6621.003959243402</v>
      </c>
      <c r="C292" s="1">
        <f>A292*ScheibGen!D29</f>
        <v>3744</v>
      </c>
      <c r="E292" s="1">
        <f t="shared" si="10"/>
        <v>2877.0039592434027</v>
      </c>
      <c r="O292" s="1">
        <f>ScheibGen!F65</f>
        <v>0.4728803351813614</v>
      </c>
    </row>
    <row r="293" spans="1:15" ht="12.75">
      <c r="A293">
        <v>79</v>
      </c>
      <c r="B293" s="1">
        <f t="shared" si="9"/>
        <v>6743.2461718668765</v>
      </c>
      <c r="C293" s="1">
        <f>A293*ScheibGen!D29</f>
        <v>3792</v>
      </c>
      <c r="E293" s="1">
        <f t="shared" si="10"/>
        <v>2951.2461718668765</v>
      </c>
      <c r="O293" s="1">
        <f>ScheibGen!F65</f>
        <v>0.4728803351813614</v>
      </c>
    </row>
    <row r="294" spans="1:15" ht="12.75">
      <c r="A294">
        <v>80</v>
      </c>
      <c r="B294" s="1">
        <f t="shared" si="9"/>
        <v>6866.434145160712</v>
      </c>
      <c r="C294" s="1">
        <f>A294*ScheibGen!D29</f>
        <v>3840</v>
      </c>
      <c r="E294" s="1">
        <f t="shared" si="10"/>
        <v>3026.434145160713</v>
      </c>
      <c r="O294" s="1">
        <f>ScheibGen!F65</f>
        <v>0.4728803351813614</v>
      </c>
    </row>
    <row r="295" spans="1:15" ht="12.75">
      <c r="A295">
        <v>81</v>
      </c>
      <c r="B295" s="1">
        <f t="shared" si="9"/>
        <v>6990.567879124912</v>
      </c>
      <c r="C295" s="1">
        <f>A295*ScheibGen!D29</f>
        <v>3888</v>
      </c>
      <c r="E295" s="1">
        <f t="shared" si="10"/>
        <v>3102.567879124912</v>
      </c>
      <c r="O295" s="1">
        <f>ScheibGen!F65</f>
        <v>0.4728803351813614</v>
      </c>
    </row>
    <row r="296" spans="1:15" ht="12.75">
      <c r="A296">
        <v>82</v>
      </c>
      <c r="B296" s="1">
        <f t="shared" si="9"/>
        <v>7115.647373759474</v>
      </c>
      <c r="C296" s="1">
        <f>A296*ScheibGen!D29</f>
        <v>3936</v>
      </c>
      <c r="E296" s="1">
        <f t="shared" si="10"/>
        <v>3179.6473737594742</v>
      </c>
      <c r="O296" s="1">
        <f>ScheibGen!F65</f>
        <v>0.4728803351813614</v>
      </c>
    </row>
    <row r="297" spans="1:15" ht="12.75">
      <c r="A297">
        <v>83</v>
      </c>
      <c r="B297" s="1">
        <f t="shared" si="9"/>
        <v>7241.672629064398</v>
      </c>
      <c r="C297" s="1">
        <f>A297*ScheibGen!D29</f>
        <v>3984</v>
      </c>
      <c r="E297" s="1">
        <f t="shared" si="10"/>
        <v>3257.6726290643987</v>
      </c>
      <c r="O297" s="1">
        <f>ScheibGen!F65</f>
        <v>0.4728803351813614</v>
      </c>
    </row>
    <row r="298" spans="1:15" ht="12.75">
      <c r="A298">
        <v>84</v>
      </c>
      <c r="B298" s="1">
        <f t="shared" si="9"/>
        <v>7368.643645039686</v>
      </c>
      <c r="C298" s="1">
        <f>A298*ScheibGen!D29</f>
        <v>4032</v>
      </c>
      <c r="E298" s="1">
        <f t="shared" si="10"/>
        <v>3336.643645039686</v>
      </c>
      <c r="O298" s="1">
        <f>ScheibGen!F65</f>
        <v>0.4728803351813614</v>
      </c>
    </row>
    <row r="299" spans="1:15" ht="12.75">
      <c r="A299">
        <v>85</v>
      </c>
      <c r="B299" s="1">
        <f t="shared" si="9"/>
        <v>7496.560421685336</v>
      </c>
      <c r="C299" s="1">
        <f>A299*ScheibGen!D29</f>
        <v>4080</v>
      </c>
      <c r="E299" s="1">
        <f t="shared" si="10"/>
        <v>3416.560421685336</v>
      </c>
      <c r="O299" s="1">
        <f>ScheibGen!F65</f>
        <v>0.4728803351813614</v>
      </c>
    </row>
    <row r="300" spans="1:15" ht="12.75">
      <c r="A300">
        <v>86</v>
      </c>
      <c r="B300" s="1">
        <f t="shared" si="9"/>
        <v>7625.422959001349</v>
      </c>
      <c r="C300" s="1">
        <f>A300*ScheibGen!D29</f>
        <v>4128</v>
      </c>
      <c r="E300" s="1">
        <f t="shared" si="10"/>
        <v>3497.4229590013488</v>
      </c>
      <c r="O300" s="1">
        <f>ScheibGen!F65</f>
        <v>0.4728803351813614</v>
      </c>
    </row>
    <row r="301" spans="1:15" ht="12.75">
      <c r="A301">
        <v>87</v>
      </c>
      <c r="B301" s="1">
        <f t="shared" si="9"/>
        <v>7755.231256987725</v>
      </c>
      <c r="C301" s="1">
        <f>A301*ScheibGen!D29</f>
        <v>4176</v>
      </c>
      <c r="E301" s="1">
        <f t="shared" si="10"/>
        <v>3579.2312569877245</v>
      </c>
      <c r="O301" s="1">
        <f>ScheibGen!F65</f>
        <v>0.4728803351813614</v>
      </c>
    </row>
    <row r="302" spans="1:15" ht="12.75">
      <c r="A302">
        <v>88</v>
      </c>
      <c r="B302" s="1">
        <f t="shared" si="9"/>
        <v>7885.985315644462</v>
      </c>
      <c r="C302" s="1">
        <f>A302*ScheibGen!D29</f>
        <v>4224</v>
      </c>
      <c r="E302" s="1">
        <f t="shared" si="10"/>
        <v>3661.985315644463</v>
      </c>
      <c r="O302" s="1">
        <f>ScheibGen!F65</f>
        <v>0.4728803351813614</v>
      </c>
    </row>
    <row r="303" spans="1:15" ht="12.75">
      <c r="A303">
        <v>89</v>
      </c>
      <c r="B303" s="1">
        <f t="shared" si="9"/>
        <v>8017.6851349715635</v>
      </c>
      <c r="C303" s="1">
        <f>A303*ScheibGen!D29</f>
        <v>4272</v>
      </c>
      <c r="E303" s="1">
        <f t="shared" si="10"/>
        <v>3745.685134971564</v>
      </c>
      <c r="O303" s="1">
        <f>ScheibGen!F65</f>
        <v>0.4728803351813614</v>
      </c>
    </row>
    <row r="304" spans="1:15" ht="12.75">
      <c r="A304">
        <v>90</v>
      </c>
      <c r="B304" s="1">
        <f t="shared" si="9"/>
        <v>8150.330714969027</v>
      </c>
      <c r="C304" s="1">
        <f>A304*ScheibGen!D29</f>
        <v>4320</v>
      </c>
      <c r="E304" s="1">
        <f t="shared" si="10"/>
        <v>3830.330714969027</v>
      </c>
      <c r="O304" s="1">
        <f>ScheibGen!F65</f>
        <v>0.4728803351813614</v>
      </c>
    </row>
    <row r="305" spans="1:15" ht="12.75">
      <c r="A305">
        <v>91</v>
      </c>
      <c r="B305" s="1">
        <f t="shared" si="9"/>
        <v>8283.922055636853</v>
      </c>
      <c r="C305" s="1">
        <f>A305*ScheibGen!D29</f>
        <v>4368</v>
      </c>
      <c r="E305" s="1">
        <f t="shared" si="10"/>
        <v>3915.9220556368537</v>
      </c>
      <c r="O305" s="1">
        <f>ScheibGen!F65</f>
        <v>0.4728803351813614</v>
      </c>
    </row>
    <row r="306" spans="1:15" ht="12.75">
      <c r="A306">
        <v>92</v>
      </c>
      <c r="B306" s="1">
        <f t="shared" si="9"/>
        <v>8418.459156975043</v>
      </c>
      <c r="C306" s="1">
        <f>A306*ScheibGen!D29</f>
        <v>4416</v>
      </c>
      <c r="E306" s="1">
        <f t="shared" si="10"/>
        <v>4002.459156975043</v>
      </c>
      <c r="O306" s="1">
        <f>ScheibGen!F65</f>
        <v>0.4728803351813614</v>
      </c>
    </row>
    <row r="307" spans="1:15" ht="12.75">
      <c r="A307">
        <v>93</v>
      </c>
      <c r="B307" s="1">
        <f t="shared" si="9"/>
        <v>8553.942018983595</v>
      </c>
      <c r="C307" s="1">
        <f>A307*ScheibGen!D29</f>
        <v>4464</v>
      </c>
      <c r="E307" s="1">
        <f t="shared" si="10"/>
        <v>4089.942018983595</v>
      </c>
      <c r="O307" s="1">
        <f>ScheibGen!F65</f>
        <v>0.4728803351813614</v>
      </c>
    </row>
    <row r="308" spans="1:15" ht="12.75">
      <c r="A308">
        <v>94</v>
      </c>
      <c r="B308" s="1">
        <f t="shared" si="9"/>
        <v>8690.37064166251</v>
      </c>
      <c r="C308" s="1">
        <f>A308*ScheibGen!D29</f>
        <v>4512</v>
      </c>
      <c r="E308" s="1">
        <f t="shared" si="10"/>
        <v>4178.370641662509</v>
      </c>
      <c r="O308" s="1">
        <f>ScheibGen!F65</f>
        <v>0.4728803351813614</v>
      </c>
    </row>
    <row r="309" spans="1:15" ht="12.75">
      <c r="A309">
        <v>95</v>
      </c>
      <c r="B309" s="1">
        <f t="shared" si="9"/>
        <v>8827.745025011787</v>
      </c>
      <c r="C309" s="1">
        <f>A309*ScheibGen!D29</f>
        <v>4560</v>
      </c>
      <c r="E309" s="1">
        <f t="shared" si="10"/>
        <v>4267.745025011786</v>
      </c>
      <c r="O309" s="1">
        <f>ScheibGen!F65</f>
        <v>0.4728803351813614</v>
      </c>
    </row>
    <row r="310" spans="1:15" ht="12.75">
      <c r="A310">
        <v>96</v>
      </c>
      <c r="B310" s="1">
        <f t="shared" si="9"/>
        <v>8966.065169031426</v>
      </c>
      <c r="C310" s="1">
        <f>A310*ScheibGen!D29</f>
        <v>4608</v>
      </c>
      <c r="E310" s="1">
        <f t="shared" si="10"/>
        <v>4358.065169031427</v>
      </c>
      <c r="O310" s="1">
        <f>ScheibGen!F65</f>
        <v>0.4728803351813614</v>
      </c>
    </row>
    <row r="311" spans="1:15" ht="12.75">
      <c r="A311">
        <v>97</v>
      </c>
      <c r="B311" s="1">
        <f t="shared" si="9"/>
        <v>9105.33107372143</v>
      </c>
      <c r="C311" s="1">
        <f>A311*ScheibGen!D29</f>
        <v>4656</v>
      </c>
      <c r="E311" s="1">
        <f t="shared" si="10"/>
        <v>4449.33107372143</v>
      </c>
      <c r="O311" s="1">
        <f>ScheibGen!F65</f>
        <v>0.4728803351813614</v>
      </c>
    </row>
    <row r="312" spans="1:15" ht="12.75">
      <c r="A312">
        <v>98</v>
      </c>
      <c r="B312" s="1">
        <f t="shared" si="9"/>
        <v>9245.542739081795</v>
      </c>
      <c r="C312" s="1">
        <f>A312*ScheibGen!D29</f>
        <v>4704</v>
      </c>
      <c r="E312" s="1">
        <f t="shared" si="10"/>
        <v>4541.542739081795</v>
      </c>
      <c r="O312" s="1">
        <f>ScheibGen!F65</f>
        <v>0.4728803351813614</v>
      </c>
    </row>
    <row r="313" spans="1:15" ht="12.75">
      <c r="A313">
        <v>99</v>
      </c>
      <c r="B313" s="1">
        <f t="shared" si="9"/>
        <v>9386.700165112523</v>
      </c>
      <c r="C313" s="1">
        <f>A313*ScheibGen!D29</f>
        <v>4752</v>
      </c>
      <c r="E313" s="1">
        <f t="shared" si="10"/>
        <v>4634.700165112523</v>
      </c>
      <c r="O313" s="1">
        <f>ScheibGen!F65</f>
        <v>0.4728803351813614</v>
      </c>
    </row>
    <row r="314" spans="1:15" ht="12.75">
      <c r="A314">
        <v>100</v>
      </c>
      <c r="B314" s="1">
        <f t="shared" si="9"/>
        <v>9528.803351813614</v>
      </c>
      <c r="C314" s="1">
        <f>A314*ScheibGen!D29</f>
        <v>4800</v>
      </c>
      <c r="E314" s="1">
        <f t="shared" si="10"/>
        <v>4728.803351813614</v>
      </c>
      <c r="O314" s="1">
        <f>ScheibGen!F65</f>
        <v>0.4728803351813614</v>
      </c>
    </row>
    <row r="315" spans="1:15" ht="12.75">
      <c r="A315">
        <v>105</v>
      </c>
      <c r="B315" s="1">
        <f t="shared" si="9"/>
        <v>10253.50569537451</v>
      </c>
      <c r="C315" s="1">
        <f>A315*ScheibGen!D29</f>
        <v>5040</v>
      </c>
      <c r="E315" s="1">
        <f t="shared" si="10"/>
        <v>5213.50569537451</v>
      </c>
      <c r="O315" s="1">
        <f>ScheibGen!F65</f>
        <v>0.4728803351813614</v>
      </c>
    </row>
    <row r="316" spans="1:15" ht="12.75">
      <c r="A316">
        <v>110</v>
      </c>
      <c r="B316" s="1">
        <f t="shared" si="9"/>
        <v>11001.852055694473</v>
      </c>
      <c r="C316" s="1">
        <f>A316*ScheibGen!D29</f>
        <v>5280</v>
      </c>
      <c r="E316" s="1">
        <f t="shared" si="10"/>
        <v>5721.852055694473</v>
      </c>
      <c r="O316" s="1">
        <f>ScheibGen!F65</f>
        <v>0.4728803351813614</v>
      </c>
    </row>
    <row r="317" spans="1:15" ht="12.75">
      <c r="A317">
        <v>115</v>
      </c>
      <c r="B317" s="1">
        <f t="shared" si="9"/>
        <v>11773.842432773505</v>
      </c>
      <c r="C317" s="1">
        <f>A317*ScheibGen!D29</f>
        <v>5520</v>
      </c>
      <c r="E317" s="1">
        <f t="shared" si="10"/>
        <v>6253.842432773505</v>
      </c>
      <c r="O317" s="1">
        <f>ScheibGen!F65</f>
        <v>0.4728803351813614</v>
      </c>
    </row>
    <row r="318" spans="1:15" ht="12.75">
      <c r="A318">
        <v>120</v>
      </c>
      <c r="B318" s="1">
        <f t="shared" si="9"/>
        <v>12569.476826611604</v>
      </c>
      <c r="C318" s="1">
        <f>A318*ScheibGen!D29</f>
        <v>5760</v>
      </c>
      <c r="E318" s="1">
        <f t="shared" si="10"/>
        <v>6809.476826611604</v>
      </c>
      <c r="O318" s="1">
        <f>ScheibGen!F65</f>
        <v>0.4728803351813614</v>
      </c>
    </row>
    <row r="319" spans="1:15" ht="12.75">
      <c r="A319">
        <v>125</v>
      </c>
      <c r="B319" s="1">
        <f t="shared" si="9"/>
        <v>13388.755237208772</v>
      </c>
      <c r="C319" s="1">
        <f>A319*ScheibGen!D29</f>
        <v>6000</v>
      </c>
      <c r="E319" s="1">
        <f t="shared" si="10"/>
        <v>7388.755237208772</v>
      </c>
      <c r="O319" s="1">
        <f>ScheibGen!F65</f>
        <v>0.4728803351813614</v>
      </c>
    </row>
    <row r="320" spans="1:15" ht="12.75">
      <c r="A320">
        <v>130</v>
      </c>
      <c r="B320" s="1">
        <f t="shared" si="9"/>
        <v>14231.677664565008</v>
      </c>
      <c r="C320" s="1">
        <f>A320*ScheibGen!D29</f>
        <v>6240</v>
      </c>
      <c r="E320" s="1">
        <f t="shared" si="10"/>
        <v>7991.677664565008</v>
      </c>
      <c r="O320" s="1">
        <f>ScheibGen!F65</f>
        <v>0.4728803351813614</v>
      </c>
    </row>
    <row r="321" spans="1:15" ht="12.75">
      <c r="A321">
        <v>135</v>
      </c>
      <c r="B321" s="1">
        <f t="shared" si="9"/>
        <v>15098.244108680312</v>
      </c>
      <c r="C321" s="1">
        <f>A321*ScheibGen!D29</f>
        <v>6480</v>
      </c>
      <c r="E321" s="1">
        <f t="shared" si="10"/>
        <v>8618.244108680312</v>
      </c>
      <c r="O321" s="1">
        <f>ScheibGen!F65</f>
        <v>0.4728803351813614</v>
      </c>
    </row>
    <row r="322" spans="1:15" ht="12.75">
      <c r="A322">
        <v>140</v>
      </c>
      <c r="B322" s="1">
        <f t="shared" si="9"/>
        <v>15988.454569554684</v>
      </c>
      <c r="C322" s="1">
        <f>A322*ScheibGen!D29</f>
        <v>6720</v>
      </c>
      <c r="E322" s="1">
        <f t="shared" si="10"/>
        <v>9268.454569554684</v>
      </c>
      <c r="O322" s="1">
        <f>ScheibGen!F65</f>
        <v>0.4728803351813614</v>
      </c>
    </row>
    <row r="323" spans="1:15" ht="12.75">
      <c r="A323">
        <v>145</v>
      </c>
      <c r="B323" s="1">
        <f t="shared" si="9"/>
        <v>16902.309047188122</v>
      </c>
      <c r="C323" s="1">
        <f>A323*ScheibGen!D29</f>
        <v>6960</v>
      </c>
      <c r="E323" s="1">
        <f t="shared" si="10"/>
        <v>9942.309047188124</v>
      </c>
      <c r="O323" s="1">
        <f>ScheibGen!F65</f>
        <v>0.4728803351813614</v>
      </c>
    </row>
    <row r="324" spans="1:15" ht="12.75">
      <c r="A324">
        <v>150</v>
      </c>
      <c r="B324" s="1">
        <f t="shared" si="9"/>
        <v>17839.80754158063</v>
      </c>
      <c r="C324" s="1">
        <f>A324*ScheibGen!D29</f>
        <v>7200</v>
      </c>
      <c r="E324" s="1">
        <f t="shared" si="10"/>
        <v>10639.807541580632</v>
      </c>
      <c r="O324" s="1">
        <f>ScheibGen!F65</f>
        <v>0.4728803351813614</v>
      </c>
    </row>
    <row r="325" spans="1:15" ht="12.75">
      <c r="A325">
        <v>155</v>
      </c>
      <c r="B325" s="1">
        <f aca="true" t="shared" si="11" ref="B325:B334">C325+E325</f>
        <v>18800.95005273221</v>
      </c>
      <c r="C325" s="1">
        <f>A325*ScheibGen!D29</f>
        <v>7440</v>
      </c>
      <c r="E325" s="1">
        <f aca="true" t="shared" si="12" ref="E325:E334">(A325*A325)*O325</f>
        <v>11360.950052732207</v>
      </c>
      <c r="O325" s="1">
        <f>ScheibGen!F65</f>
        <v>0.4728803351813614</v>
      </c>
    </row>
    <row r="326" spans="1:15" ht="12.75">
      <c r="A326">
        <v>160</v>
      </c>
      <c r="B326" s="1">
        <f t="shared" si="11"/>
        <v>19785.73658064285</v>
      </c>
      <c r="C326" s="1">
        <f>A326*ScheibGen!D29</f>
        <v>7680</v>
      </c>
      <c r="E326" s="1">
        <f t="shared" si="12"/>
        <v>12105.736580642852</v>
      </c>
      <c r="O326" s="1">
        <f>ScheibGen!F65</f>
        <v>0.4728803351813614</v>
      </c>
    </row>
    <row r="327" spans="1:15" ht="12.75">
      <c r="A327">
        <v>165</v>
      </c>
      <c r="B327" s="1">
        <f t="shared" si="11"/>
        <v>20794.167125312564</v>
      </c>
      <c r="C327" s="1">
        <f>A327*ScheibGen!D29</f>
        <v>7920</v>
      </c>
      <c r="E327" s="1">
        <f t="shared" si="12"/>
        <v>12874.167125312564</v>
      </c>
      <c r="O327" s="1">
        <f>ScheibGen!F65</f>
        <v>0.4728803351813614</v>
      </c>
    </row>
    <row r="328" spans="1:15" ht="12.75">
      <c r="A328">
        <v>170</v>
      </c>
      <c r="B328" s="1">
        <f t="shared" si="11"/>
        <v>21826.241686741345</v>
      </c>
      <c r="C328" s="1">
        <f>A328*ScheibGen!D29</f>
        <v>8160</v>
      </c>
      <c r="E328" s="1">
        <f t="shared" si="12"/>
        <v>13666.241686741345</v>
      </c>
      <c r="O328" s="1">
        <f>ScheibGen!F65</f>
        <v>0.4728803351813614</v>
      </c>
    </row>
    <row r="329" spans="1:15" ht="12.75">
      <c r="A329">
        <v>175</v>
      </c>
      <c r="B329" s="1">
        <f t="shared" si="11"/>
        <v>22881.960264929192</v>
      </c>
      <c r="C329" s="1">
        <f>A329*ScheibGen!D29</f>
        <v>8400</v>
      </c>
      <c r="E329" s="1">
        <f t="shared" si="12"/>
        <v>14481.960264929194</v>
      </c>
      <c r="O329" s="1">
        <f>ScheibGen!F65</f>
        <v>0.4728803351813614</v>
      </c>
    </row>
    <row r="330" spans="1:15" ht="12.75">
      <c r="A330">
        <v>180</v>
      </c>
      <c r="B330" s="1">
        <f t="shared" si="11"/>
        <v>23961.32285987611</v>
      </c>
      <c r="C330" s="1">
        <f>A330*ScheibGen!D29</f>
        <v>8640</v>
      </c>
      <c r="E330" s="1">
        <f t="shared" si="12"/>
        <v>15321.322859876109</v>
      </c>
      <c r="O330" s="1">
        <f>ScheibGen!F65</f>
        <v>0.4728803351813614</v>
      </c>
    </row>
    <row r="331" spans="1:15" ht="12.75">
      <c r="A331">
        <v>185</v>
      </c>
      <c r="B331" s="1">
        <f t="shared" si="11"/>
        <v>25064.329471582096</v>
      </c>
      <c r="C331" s="1">
        <f>A331*ScheibGen!D29</f>
        <v>8880</v>
      </c>
      <c r="E331" s="1">
        <f t="shared" si="12"/>
        <v>16184.329471582094</v>
      </c>
      <c r="O331" s="1">
        <f>ScheibGen!F65</f>
        <v>0.4728803351813614</v>
      </c>
    </row>
    <row r="332" spans="1:15" ht="12.75">
      <c r="A332">
        <v>190</v>
      </c>
      <c r="B332" s="1">
        <f t="shared" si="11"/>
        <v>26190.980100047145</v>
      </c>
      <c r="C332" s="1">
        <f>A332*ScheibGen!D29</f>
        <v>9120</v>
      </c>
      <c r="E332" s="1">
        <f t="shared" si="12"/>
        <v>17070.980100047145</v>
      </c>
      <c r="O332" s="1">
        <f>ScheibGen!F65</f>
        <v>0.4728803351813614</v>
      </c>
    </row>
    <row r="333" spans="1:15" ht="12.75">
      <c r="A333">
        <v>195</v>
      </c>
      <c r="B333" s="1">
        <f t="shared" si="11"/>
        <v>27341.27474527127</v>
      </c>
      <c r="C333" s="1">
        <f>A333*ScheibGen!D29</f>
        <v>9360</v>
      </c>
      <c r="E333" s="1">
        <f t="shared" si="12"/>
        <v>17981.27474527127</v>
      </c>
      <c r="O333" s="1">
        <f>ScheibGen!F65</f>
        <v>0.4728803351813614</v>
      </c>
    </row>
    <row r="334" spans="1:15" ht="12.75">
      <c r="A334">
        <v>200</v>
      </c>
      <c r="B334" s="1">
        <f t="shared" si="11"/>
        <v>28515.213407254458</v>
      </c>
      <c r="C334" s="1">
        <f>A334*ScheibGen!D29</f>
        <v>9600</v>
      </c>
      <c r="E334" s="1">
        <f t="shared" si="12"/>
        <v>18915.213407254458</v>
      </c>
      <c r="O334" s="1">
        <f>ScheibGen!F65</f>
        <v>0.4728803351813614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P335"/>
  <sheetViews>
    <sheetView workbookViewId="0" topLeftCell="A1">
      <selection activeCell="I8" sqref="I8"/>
    </sheetView>
  </sheetViews>
  <sheetFormatPr defaultColWidth="11.421875" defaultRowHeight="12.75"/>
  <cols>
    <col min="1" max="1" width="5.421875" style="129" bestFit="1" customWidth="1"/>
    <col min="2" max="2" width="12.7109375" style="129" bestFit="1" customWidth="1"/>
    <col min="3" max="3" width="10.00390625" style="129" bestFit="1" customWidth="1"/>
    <col min="4" max="4" width="11.421875" style="129" customWidth="1"/>
    <col min="5" max="5" width="10.57421875" style="129" bestFit="1" customWidth="1"/>
    <col min="6" max="6" width="3.7109375" style="129" customWidth="1"/>
    <col min="7" max="7" width="3.8515625" style="129" customWidth="1"/>
    <col min="8" max="8" width="7.28125" style="129" bestFit="1" customWidth="1"/>
    <col min="9" max="9" width="11.7109375" style="129" bestFit="1" customWidth="1"/>
    <col min="10" max="10" width="9.28125" style="129" bestFit="1" customWidth="1"/>
    <col min="11" max="11" width="13.7109375" style="129" customWidth="1"/>
    <col min="12" max="12" width="8.421875" style="129" bestFit="1" customWidth="1"/>
    <col min="13" max="13" width="3.8515625" style="129" customWidth="1"/>
    <col min="14" max="14" width="3.7109375" style="129" customWidth="1"/>
    <col min="15" max="15" width="7.28125" style="130" customWidth="1"/>
    <col min="16" max="16" width="11.421875" style="129" customWidth="1"/>
  </cols>
  <sheetData>
    <row r="2" spans="3:5" ht="15">
      <c r="C2" s="160" t="s">
        <v>115</v>
      </c>
      <c r="D2" s="160"/>
      <c r="E2" s="160"/>
    </row>
    <row r="4" spans="1:15" ht="14.25">
      <c r="A4" s="132" t="s">
        <v>116</v>
      </c>
      <c r="B4" s="132" t="s">
        <v>117</v>
      </c>
      <c r="C4" s="132" t="s">
        <v>118</v>
      </c>
      <c r="D4" s="132"/>
      <c r="E4" s="132" t="s">
        <v>119</v>
      </c>
      <c r="F4" s="132"/>
      <c r="G4" s="132"/>
      <c r="H4" s="132" t="s">
        <v>120</v>
      </c>
      <c r="I4" s="132" t="s">
        <v>121</v>
      </c>
      <c r="J4" s="132" t="s">
        <v>122</v>
      </c>
      <c r="K4" s="132" t="s">
        <v>123</v>
      </c>
      <c r="L4" s="132" t="s">
        <v>124</v>
      </c>
      <c r="O4" s="130" t="s">
        <v>126</v>
      </c>
    </row>
    <row r="6" spans="1:16" ht="13.5">
      <c r="A6" s="129">
        <v>0.1</v>
      </c>
      <c r="B6" s="130">
        <f aca="true" t="shared" si="0" ref="B6:B69">C6+E6</f>
        <v>4.802730588238074</v>
      </c>
      <c r="C6" s="130">
        <f>A6*ScheibGen!D29</f>
        <v>4.800000000000001</v>
      </c>
      <c r="E6" s="130">
        <f aca="true" t="shared" si="1" ref="E6:E69">(A6*A6)*O6</f>
        <v>0.0027305882380731184</v>
      </c>
      <c r="H6" s="129">
        <v>1</v>
      </c>
      <c r="I6" s="131">
        <f>(0.5*ScheibGen!D$73*((H_Rotor!C$6/100)*(H_Rotor!C$7/100))*(H6*H6*H6)*(ScheibGen!D$74/100))</f>
        <v>0.9470999999999999</v>
      </c>
      <c r="J6" s="130" t="e">
        <f>VLOOKUP(I6,B4:C333,2,TRUE)</f>
        <v>#N/A</v>
      </c>
      <c r="K6" s="130" t="e">
        <f>J6/ScheibGen!D27*ScheibGen!D73</f>
        <v>#N/A</v>
      </c>
      <c r="L6" s="130" t="e">
        <f aca="true" t="shared" si="2" ref="L6:L28">J6-K6</f>
        <v>#N/A</v>
      </c>
      <c r="O6" s="131">
        <f>ScheibGen!F67</f>
        <v>0.2730588238073118</v>
      </c>
      <c r="P6" s="131"/>
    </row>
    <row r="7" spans="1:15" ht="13.5">
      <c r="A7" s="129">
        <v>0.2</v>
      </c>
      <c r="B7" s="130">
        <f t="shared" si="0"/>
        <v>9.610922352952294</v>
      </c>
      <c r="C7" s="130">
        <f>A7*ScheibGen!D29</f>
        <v>9.600000000000001</v>
      </c>
      <c r="E7" s="130">
        <f t="shared" si="1"/>
        <v>0.010922352952292474</v>
      </c>
      <c r="H7" s="129">
        <v>1.5</v>
      </c>
      <c r="I7" s="131">
        <f>(0.5*ScheibGen!D$73*((H_Rotor!C$6/100)*(H_Rotor!C$7/100))*(H7*H7*H7)*(ScheibGen!D$74/100))</f>
        <v>3.1964624999999995</v>
      </c>
      <c r="J7" s="130" t="e">
        <f>VLOOKUP(I7,B5:C334,2,TRUE)</f>
        <v>#N/A</v>
      </c>
      <c r="K7" s="130" t="e">
        <f>J7/ScheibGen!D28*ScheibGen!D74</f>
        <v>#N/A</v>
      </c>
      <c r="L7" s="130" t="e">
        <f t="shared" si="2"/>
        <v>#N/A</v>
      </c>
      <c r="O7" s="131">
        <f>ScheibGen!F67</f>
        <v>0.2730588238073118</v>
      </c>
    </row>
    <row r="8" spans="1:15" ht="13.5">
      <c r="A8" s="129">
        <v>0.3</v>
      </c>
      <c r="B8" s="130">
        <f t="shared" si="0"/>
        <v>14.424575294142656</v>
      </c>
      <c r="C8" s="130">
        <f>A8*ScheibGen!D29</f>
        <v>14.399999999999999</v>
      </c>
      <c r="E8" s="130">
        <f t="shared" si="1"/>
        <v>0.02457529414265806</v>
      </c>
      <c r="H8" s="129">
        <v>2</v>
      </c>
      <c r="I8" s="131">
        <f>(0.5*ScheibGen!D$73*((H_Rotor!C$6/100)*(H_Rotor!C$7/100))*(H8*H8*H8)*(ScheibGen!D$74/100))</f>
        <v>7.5767999999999995</v>
      </c>
      <c r="J8" s="130">
        <f>VLOOKUP(I8,B6:C335,2,TRUE)</f>
        <v>4.800000000000001</v>
      </c>
      <c r="K8" s="130">
        <f>J8/ScheibGen!D29*ScheibGen!D75</f>
        <v>0.14</v>
      </c>
      <c r="L8" s="130">
        <f t="shared" si="2"/>
        <v>4.660000000000001</v>
      </c>
      <c r="O8" s="131">
        <f>ScheibGen!F67</f>
        <v>0.2730588238073118</v>
      </c>
    </row>
    <row r="9" spans="1:15" ht="13.5">
      <c r="A9" s="129">
        <v>0.4</v>
      </c>
      <c r="B9" s="130">
        <f t="shared" si="0"/>
        <v>19.24368941180917</v>
      </c>
      <c r="C9" s="130">
        <f>A9*ScheibGen!D29</f>
        <v>19.200000000000003</v>
      </c>
      <c r="E9" s="130">
        <f t="shared" si="1"/>
        <v>0.043689411809169895</v>
      </c>
      <c r="H9" s="129">
        <v>2.5</v>
      </c>
      <c r="I9" s="131">
        <f>(0.5*ScheibGen!D$73*((H_Rotor!C$6/100)*(H_Rotor!C$7/100))*(H9*H9*H9)*(ScheibGen!D$74/100))</f>
        <v>14.798437499999999</v>
      </c>
      <c r="J9" s="130">
        <f>VLOOKUP(I9,B6:C335,2,TRUE)</f>
        <v>14.399999999999999</v>
      </c>
      <c r="K9" s="130">
        <f>J9/ScheibGen!D29*ScheibGen!D75</f>
        <v>0.42</v>
      </c>
      <c r="L9" s="130">
        <f t="shared" si="2"/>
        <v>13.979999999999999</v>
      </c>
      <c r="O9" s="131">
        <f>ScheibGen!F67</f>
        <v>0.2730588238073118</v>
      </c>
    </row>
    <row r="10" spans="1:15" ht="13.5">
      <c r="A10" s="129">
        <v>0.5</v>
      </c>
      <c r="B10" s="130">
        <f t="shared" si="0"/>
        <v>24.06826470595183</v>
      </c>
      <c r="C10" s="130">
        <f>A10*ScheibGen!D29</f>
        <v>24</v>
      </c>
      <c r="E10" s="130">
        <f t="shared" si="1"/>
        <v>0.06826470595182794</v>
      </c>
      <c r="H10" s="129">
        <v>3</v>
      </c>
      <c r="I10" s="131">
        <f>(0.5*ScheibGen!D$73*((H_Rotor!C$6/100)*(H_Rotor!C$7/100))*(H10*H10*H10)*(ScheibGen!D$74/100))</f>
        <v>25.571699999999996</v>
      </c>
      <c r="J10" s="130">
        <f>VLOOKUP(I10,B6:C335,2,TRUE)</f>
        <v>24</v>
      </c>
      <c r="K10" s="130">
        <f>J10/ScheibGen!D29*ScheibGen!D75</f>
        <v>0.7</v>
      </c>
      <c r="L10" s="130">
        <f t="shared" si="2"/>
        <v>23.3</v>
      </c>
      <c r="O10" s="131">
        <f>ScheibGen!F67</f>
        <v>0.2730588238073118</v>
      </c>
    </row>
    <row r="11" spans="1:15" ht="13.5">
      <c r="A11" s="129">
        <v>0.6</v>
      </c>
      <c r="B11" s="130">
        <f t="shared" si="0"/>
        <v>28.89830117657063</v>
      </c>
      <c r="C11" s="130">
        <f>A11*ScheibGen!D29</f>
        <v>28.799999999999997</v>
      </c>
      <c r="E11" s="130">
        <f t="shared" si="1"/>
        <v>0.09830117657063224</v>
      </c>
      <c r="H11" s="129">
        <v>3.5</v>
      </c>
      <c r="I11" s="131">
        <f>(0.5*ScheibGen!D$73*((H_Rotor!C$6/100)*(H_Rotor!C$7/100))*(H11*H11*H11)*(ScheibGen!D$74/100))</f>
        <v>40.6069125</v>
      </c>
      <c r="J11" s="130">
        <f>VLOOKUP(I11,B6:C335,2,TRUE)</f>
        <v>38.400000000000006</v>
      </c>
      <c r="K11" s="130">
        <f>J11/ScheibGen!D29*ScheibGen!D75</f>
        <v>1.12</v>
      </c>
      <c r="L11" s="130">
        <f t="shared" si="2"/>
        <v>37.28000000000001</v>
      </c>
      <c r="O11" s="131">
        <f>ScheibGen!F67</f>
        <v>0.2730588238073118</v>
      </c>
    </row>
    <row r="12" spans="1:15" ht="13.5">
      <c r="A12" s="129">
        <v>0.7</v>
      </c>
      <c r="B12" s="130">
        <f t="shared" si="0"/>
        <v>33.73379882366558</v>
      </c>
      <c r="C12" s="130">
        <f>A12*ScheibGen!D29</f>
        <v>33.599999999999994</v>
      </c>
      <c r="E12" s="130">
        <f t="shared" si="1"/>
        <v>0.13379882366558277</v>
      </c>
      <c r="H12" s="129">
        <v>4</v>
      </c>
      <c r="I12" s="131">
        <f>(0.5*ScheibGen!D$73*((H_Rotor!C$6/100)*(H_Rotor!C$7/100))*(H12*H12*H12)*(ScheibGen!D$74/100))</f>
        <v>60.614399999999996</v>
      </c>
      <c r="J12" s="130">
        <f>VLOOKUP(I12,B6:C335,2,TRUE)</f>
        <v>57.599999999999994</v>
      </c>
      <c r="K12" s="130">
        <f>J12/ScheibGen!D29*ScheibGen!D75</f>
        <v>1.68</v>
      </c>
      <c r="L12" s="130">
        <f t="shared" si="2"/>
        <v>55.919999999999995</v>
      </c>
      <c r="O12" s="131">
        <f>ScheibGen!F67</f>
        <v>0.2730588238073118</v>
      </c>
    </row>
    <row r="13" spans="1:15" ht="13.5">
      <c r="A13" s="129">
        <v>0.8</v>
      </c>
      <c r="B13" s="130">
        <f t="shared" si="0"/>
        <v>38.57475764723669</v>
      </c>
      <c r="C13" s="130">
        <f>A13*ScheibGen!D29</f>
        <v>38.400000000000006</v>
      </c>
      <c r="E13" s="130">
        <f t="shared" si="1"/>
        <v>0.17475764723667958</v>
      </c>
      <c r="H13" s="129">
        <v>4.5</v>
      </c>
      <c r="I13" s="131">
        <f>(0.5*ScheibGen!D$73*((H_Rotor!C$6/100)*(H_Rotor!C$7/100))*(H13*H13*H13)*(ScheibGen!D$74/100))</f>
        <v>86.3044875</v>
      </c>
      <c r="J13" s="130">
        <f>VLOOKUP(I13,B6:C335,2,TRUE)</f>
        <v>81.6</v>
      </c>
      <c r="K13" s="130">
        <f>J13/ScheibGen!D29*ScheibGen!D75</f>
        <v>2.38</v>
      </c>
      <c r="L13" s="130">
        <f t="shared" si="2"/>
        <v>79.22</v>
      </c>
      <c r="O13" s="131">
        <f>ScheibGen!F67</f>
        <v>0.2730588238073118</v>
      </c>
    </row>
    <row r="14" spans="1:15" ht="13.5">
      <c r="A14" s="129">
        <v>0.9</v>
      </c>
      <c r="B14" s="130">
        <f t="shared" si="0"/>
        <v>43.421177647283926</v>
      </c>
      <c r="C14" s="130">
        <f>A14*ScheibGen!D29</f>
        <v>43.2</v>
      </c>
      <c r="E14" s="130">
        <f t="shared" si="1"/>
        <v>0.22117764728392256</v>
      </c>
      <c r="H14" s="129">
        <v>5</v>
      </c>
      <c r="I14" s="131">
        <f>(0.5*ScheibGen!D$73*((H_Rotor!C$6/100)*(H_Rotor!C$7/100))*(H14*H14*H14)*(ScheibGen!D$74/100))</f>
        <v>118.38749999999999</v>
      </c>
      <c r="J14" s="130">
        <f>VLOOKUP(I14,B6:C335,2,TRUE)</f>
        <v>115.19999999999999</v>
      </c>
      <c r="K14" s="130">
        <f>J14/ScheibGen!D29*ScheibGen!D75</f>
        <v>3.36</v>
      </c>
      <c r="L14" s="130">
        <f t="shared" si="2"/>
        <v>111.83999999999999</v>
      </c>
      <c r="O14" s="131">
        <f>ScheibGen!F67</f>
        <v>0.2730588238073118</v>
      </c>
    </row>
    <row r="15" spans="1:15" ht="13.5">
      <c r="A15" s="129">
        <v>1</v>
      </c>
      <c r="B15" s="130">
        <f t="shared" si="0"/>
        <v>48.27305882380731</v>
      </c>
      <c r="C15" s="130">
        <f>A15*ScheibGen!D29</f>
        <v>48</v>
      </c>
      <c r="E15" s="130">
        <f t="shared" si="1"/>
        <v>0.2730588238073118</v>
      </c>
      <c r="H15" s="129">
        <v>5.5</v>
      </c>
      <c r="I15" s="131">
        <f>(0.5*ScheibGen!D$73*((H_Rotor!C$6/100)*(H_Rotor!C$7/100))*(H15*H15*H15)*(ScheibGen!D$74/100))</f>
        <v>157.5737625</v>
      </c>
      <c r="J15" s="130">
        <f>VLOOKUP(I15,B6:C335,2,TRUE)</f>
        <v>153.60000000000002</v>
      </c>
      <c r="K15" s="130">
        <f>J15/ScheibGen!D29*ScheibGen!D75</f>
        <v>4.48</v>
      </c>
      <c r="L15" s="130">
        <f t="shared" si="2"/>
        <v>149.12000000000003</v>
      </c>
      <c r="O15" s="131">
        <f>ScheibGen!F67</f>
        <v>0.2730588238073118</v>
      </c>
    </row>
    <row r="16" spans="1:15" ht="13.5">
      <c r="A16" s="129">
        <v>1.1</v>
      </c>
      <c r="B16" s="130">
        <f t="shared" si="0"/>
        <v>53.13040117680685</v>
      </c>
      <c r="C16" s="130">
        <f>A16*ScheibGen!D29</f>
        <v>52.800000000000004</v>
      </c>
      <c r="E16" s="130">
        <f t="shared" si="1"/>
        <v>0.33040117680684733</v>
      </c>
      <c r="H16" s="129">
        <v>6</v>
      </c>
      <c r="I16" s="131">
        <f>(0.5*ScheibGen!D$73*((H_Rotor!C$6/100)*(H_Rotor!C$7/100))*(H16*H16*H16)*(ScheibGen!D$74/100))</f>
        <v>204.57359999999997</v>
      </c>
      <c r="J16" s="130">
        <f>VLOOKUP(I16,B6:C335,2,TRUE)</f>
        <v>196.79999999999998</v>
      </c>
      <c r="K16" s="130">
        <f>J16/ScheibGen!D29*ScheibGen!D75</f>
        <v>5.739999999999999</v>
      </c>
      <c r="L16" s="130">
        <f t="shared" si="2"/>
        <v>191.05999999999997</v>
      </c>
      <c r="O16" s="131">
        <f>ScheibGen!F67</f>
        <v>0.2730588238073118</v>
      </c>
    </row>
    <row r="17" spans="1:15" ht="13.5">
      <c r="A17" s="129">
        <v>1.2</v>
      </c>
      <c r="B17" s="130">
        <f t="shared" si="0"/>
        <v>57.993204706282526</v>
      </c>
      <c r="C17" s="130">
        <f>A17*ScheibGen!D29</f>
        <v>57.599999999999994</v>
      </c>
      <c r="E17" s="130">
        <f t="shared" si="1"/>
        <v>0.39320470628252896</v>
      </c>
      <c r="H17" s="129">
        <v>6.5</v>
      </c>
      <c r="I17" s="131">
        <f>(0.5*ScheibGen!D$73*((H_Rotor!C$6/100)*(H_Rotor!C$7/100))*(H17*H17*H17)*(ScheibGen!D$74/100))</f>
        <v>260.0973375</v>
      </c>
      <c r="J17" s="130">
        <f>VLOOKUP(I17,B6:C335,2,TRUE)</f>
        <v>249.60000000000002</v>
      </c>
      <c r="K17" s="130">
        <f>J17/ScheibGen!D29*ScheibGen!D75</f>
        <v>7.279999999999999</v>
      </c>
      <c r="L17" s="130">
        <f t="shared" si="2"/>
        <v>242.32000000000002</v>
      </c>
      <c r="O17" s="131">
        <f>ScheibGen!F67</f>
        <v>0.2730588238073118</v>
      </c>
    </row>
    <row r="18" spans="1:15" ht="13.5">
      <c r="A18" s="129">
        <v>1.3</v>
      </c>
      <c r="B18" s="130">
        <f t="shared" si="0"/>
        <v>62.861469412234364</v>
      </c>
      <c r="C18" s="130">
        <f>A18*ScheibGen!D29</f>
        <v>62.400000000000006</v>
      </c>
      <c r="E18" s="130">
        <f t="shared" si="1"/>
        <v>0.46146941223435695</v>
      </c>
      <c r="H18" s="129">
        <v>7</v>
      </c>
      <c r="I18" s="131">
        <f>(0.5*ScheibGen!D$73*((H_Rotor!C$6/100)*(H_Rotor!C$7/100))*(H18*H18*H18)*(ScheibGen!D$74/100))</f>
        <v>324.8553</v>
      </c>
      <c r="J18" s="130">
        <f>VLOOKUP(I18,B6:C335,2,TRUE)</f>
        <v>312</v>
      </c>
      <c r="K18" s="130">
        <f>J18/ScheibGen!D29*ScheibGen!D75</f>
        <v>9.1</v>
      </c>
      <c r="L18" s="130">
        <f t="shared" si="2"/>
        <v>302.9</v>
      </c>
      <c r="O18" s="131">
        <f>ScheibGen!F67</f>
        <v>0.2730588238073118</v>
      </c>
    </row>
    <row r="19" spans="1:15" ht="13.5">
      <c r="A19" s="129">
        <v>1.4</v>
      </c>
      <c r="B19" s="130">
        <f t="shared" si="0"/>
        <v>67.73519529466232</v>
      </c>
      <c r="C19" s="130">
        <f>A19*ScheibGen!D29</f>
        <v>67.19999999999999</v>
      </c>
      <c r="E19" s="130">
        <f t="shared" si="1"/>
        <v>0.5351952946623311</v>
      </c>
      <c r="H19" s="129">
        <v>7.5</v>
      </c>
      <c r="I19" s="131">
        <f>(0.5*ScheibGen!D$73*((H_Rotor!C$6/100)*(H_Rotor!C$7/100))*(H19*H19*H19)*(ScheibGen!D$74/100))</f>
        <v>399.55781249999995</v>
      </c>
      <c r="J19" s="130">
        <f>VLOOKUP(I19,B6:C335,2,TRUE)</f>
        <v>379.20000000000005</v>
      </c>
      <c r="K19" s="130">
        <f>J19/ScheibGen!D29*ScheibGen!D75</f>
        <v>11.06</v>
      </c>
      <c r="L19" s="130">
        <f t="shared" si="2"/>
        <v>368.14000000000004</v>
      </c>
      <c r="O19" s="131">
        <f>ScheibGen!F67</f>
        <v>0.2730588238073118</v>
      </c>
    </row>
    <row r="20" spans="1:15" ht="13.5">
      <c r="A20" s="129">
        <v>1.5</v>
      </c>
      <c r="B20" s="130">
        <f t="shared" si="0"/>
        <v>72.61438235356646</v>
      </c>
      <c r="C20" s="130">
        <f>A20*ScheibGen!D29</f>
        <v>72</v>
      </c>
      <c r="E20" s="130">
        <f t="shared" si="1"/>
        <v>0.6143823535664515</v>
      </c>
      <c r="H20" s="129">
        <v>8</v>
      </c>
      <c r="I20" s="131">
        <f>(0.5*ScheibGen!D$73*((H_Rotor!C$6/100)*(H_Rotor!C$7/100))*(H20*H20*H20)*(ScheibGen!D$74/100))</f>
        <v>484.91519999999997</v>
      </c>
      <c r="J20" s="130">
        <f>VLOOKUP(I20,B6:C335,2,TRUE)</f>
        <v>456</v>
      </c>
      <c r="K20" s="130">
        <f>J20/ScheibGen!D29*ScheibGen!D75</f>
        <v>13.299999999999999</v>
      </c>
      <c r="L20" s="130">
        <f t="shared" si="2"/>
        <v>442.7</v>
      </c>
      <c r="O20" s="131">
        <f>ScheibGen!F67</f>
        <v>0.2730588238073118</v>
      </c>
    </row>
    <row r="21" spans="1:15" ht="13.5">
      <c r="A21" s="129">
        <v>1.6</v>
      </c>
      <c r="B21" s="130">
        <f t="shared" si="0"/>
        <v>77.49903058894672</v>
      </c>
      <c r="C21" s="130">
        <f>A21*ScheibGen!D29</f>
        <v>76.80000000000001</v>
      </c>
      <c r="E21" s="130">
        <f t="shared" si="1"/>
        <v>0.6990305889467183</v>
      </c>
      <c r="H21" s="129">
        <v>8.5</v>
      </c>
      <c r="I21" s="131">
        <f>(0.5*ScheibGen!D$73*((H_Rotor!C$6/100)*(H_Rotor!C$7/100))*(H21*H21*H21)*(ScheibGen!D$74/100))</f>
        <v>581.6377875</v>
      </c>
      <c r="J21" s="130">
        <f>VLOOKUP(I21,B6:C335,2,TRUE)</f>
        <v>542.4000000000001</v>
      </c>
      <c r="K21" s="130">
        <f>J21/ScheibGen!D29*ScheibGen!D75</f>
        <v>15.820000000000002</v>
      </c>
      <c r="L21" s="130">
        <f t="shared" si="2"/>
        <v>526.58</v>
      </c>
      <c r="O21" s="131">
        <f>ScheibGen!F67</f>
        <v>0.2730588238073118</v>
      </c>
    </row>
    <row r="22" spans="1:15" ht="13.5">
      <c r="A22" s="129">
        <v>1.7</v>
      </c>
      <c r="B22" s="130">
        <f t="shared" si="0"/>
        <v>82.38914000080312</v>
      </c>
      <c r="C22" s="130">
        <f>A22*ScheibGen!D29</f>
        <v>81.6</v>
      </c>
      <c r="E22" s="130">
        <f t="shared" si="1"/>
        <v>0.789140000803131</v>
      </c>
      <c r="H22" s="129">
        <v>9</v>
      </c>
      <c r="I22" s="131">
        <f>(0.5*ScheibGen!D$73*((H_Rotor!C$6/100)*(H_Rotor!C$7/100))*(H22*H22*H22)*(ScheibGen!D$74/100))</f>
        <v>690.4359</v>
      </c>
      <c r="J22" s="130">
        <f>VLOOKUP(I22,B6:C335,2,TRUE)</f>
        <v>638.4000000000001</v>
      </c>
      <c r="K22" s="130">
        <f>J22/ScheibGen!D29*ScheibGen!D75</f>
        <v>18.62</v>
      </c>
      <c r="L22" s="130">
        <f t="shared" si="2"/>
        <v>619.7800000000001</v>
      </c>
      <c r="O22" s="131">
        <f>ScheibGen!F67</f>
        <v>0.2730588238073118</v>
      </c>
    </row>
    <row r="23" spans="1:15" ht="13.5">
      <c r="A23" s="129">
        <v>1.8</v>
      </c>
      <c r="B23" s="130">
        <f t="shared" si="0"/>
        <v>87.2847105891357</v>
      </c>
      <c r="C23" s="130">
        <f>A23*ScheibGen!D29</f>
        <v>86.4</v>
      </c>
      <c r="E23" s="130">
        <f t="shared" si="1"/>
        <v>0.8847105891356902</v>
      </c>
      <c r="H23" s="129">
        <v>9.5</v>
      </c>
      <c r="I23" s="131">
        <f>(0.5*ScheibGen!D$73*((H_Rotor!C$6/100)*(H_Rotor!C$7/100))*(H23*H23*H23)*(ScheibGen!D$74/100))</f>
        <v>812.0198625</v>
      </c>
      <c r="J23" s="130">
        <f>VLOOKUP(I23,B6:C335,2,TRUE)</f>
        <v>744</v>
      </c>
      <c r="K23" s="130">
        <f>J23/ScheibGen!D29*ScheibGen!D75</f>
        <v>21.7</v>
      </c>
      <c r="L23" s="130">
        <f t="shared" si="2"/>
        <v>722.3</v>
      </c>
      <c r="O23" s="131">
        <f>ScheibGen!F67</f>
        <v>0.2730588238073118</v>
      </c>
    </row>
    <row r="24" spans="1:15" ht="13.5">
      <c r="A24" s="129">
        <v>1.9</v>
      </c>
      <c r="B24" s="130">
        <f t="shared" si="0"/>
        <v>92.18574235394438</v>
      </c>
      <c r="C24" s="130">
        <f>A24*ScheibGen!D29</f>
        <v>91.19999999999999</v>
      </c>
      <c r="E24" s="130">
        <f t="shared" si="1"/>
        <v>0.9857423539443955</v>
      </c>
      <c r="H24" s="129">
        <v>10</v>
      </c>
      <c r="I24" s="131">
        <f>(0.5*ScheibGen!D$73*((H_Rotor!C$6/100)*(H_Rotor!C$7/100))*(H24*H24*H24)*(ScheibGen!D$74/100))</f>
        <v>947.0999999999999</v>
      </c>
      <c r="J24" s="130">
        <f>VLOOKUP(I24,B6:C335,2,TRUE)</f>
        <v>859.1999999999999</v>
      </c>
      <c r="K24" s="130">
        <f>J24/ScheibGen!D29*ScheibGen!D75</f>
        <v>25.059999999999995</v>
      </c>
      <c r="L24" s="130">
        <f t="shared" si="2"/>
        <v>834.14</v>
      </c>
      <c r="O24" s="131">
        <f>ScheibGen!F67</f>
        <v>0.2730588238073118</v>
      </c>
    </row>
    <row r="25" spans="1:15" ht="13.5">
      <c r="A25" s="129">
        <v>2</v>
      </c>
      <c r="B25" s="130">
        <f t="shared" si="0"/>
        <v>97.09223529522924</v>
      </c>
      <c r="C25" s="130">
        <f>A25*ScheibGen!D29</f>
        <v>96</v>
      </c>
      <c r="E25" s="130">
        <f t="shared" si="1"/>
        <v>1.0922352952292471</v>
      </c>
      <c r="H25" s="129">
        <v>10.5</v>
      </c>
      <c r="I25" s="131">
        <f>(0.5*ScheibGen!D$73*((H_Rotor!C$6/100)*(H_Rotor!C$7/100))*(H25*H25*H25)*(ScheibGen!D$74/100))</f>
        <v>1096.3866375</v>
      </c>
      <c r="J25" s="130">
        <f>VLOOKUP(I25,B6:C335,2,TRUE)</f>
        <v>960</v>
      </c>
      <c r="K25" s="130">
        <f>J25/ScheibGen!D29*ScheibGen!D75</f>
        <v>28</v>
      </c>
      <c r="L25" s="130">
        <f t="shared" si="2"/>
        <v>932</v>
      </c>
      <c r="O25" s="131">
        <f>ScheibGen!F67</f>
        <v>0.2730588238073118</v>
      </c>
    </row>
    <row r="26" spans="1:15" ht="13.5">
      <c r="A26" s="129">
        <v>2.1</v>
      </c>
      <c r="B26" s="130">
        <f t="shared" si="0"/>
        <v>102.00418941299026</v>
      </c>
      <c r="C26" s="130">
        <f>A26*ScheibGen!D29</f>
        <v>100.80000000000001</v>
      </c>
      <c r="E26" s="130">
        <f t="shared" si="1"/>
        <v>1.204189412990245</v>
      </c>
      <c r="H26" s="129">
        <v>11</v>
      </c>
      <c r="I26" s="131">
        <f>(0.5*ScheibGen!D$73*((H_Rotor!C$6/100)*(H_Rotor!C$7/100))*(H26*H26*H26)*(ScheibGen!D$74/100))</f>
        <v>1260.5901</v>
      </c>
      <c r="J26" s="130">
        <f>VLOOKUP(I26,B6:C335,2,TRUE)</f>
        <v>1104</v>
      </c>
      <c r="K26" s="130">
        <f>J26/ScheibGen!D29*ScheibGen!D75</f>
        <v>32.199999999999996</v>
      </c>
      <c r="L26" s="130">
        <f t="shared" si="2"/>
        <v>1071.8</v>
      </c>
      <c r="O26" s="131">
        <f>ScheibGen!F67</f>
        <v>0.2730588238073118</v>
      </c>
    </row>
    <row r="27" spans="1:15" ht="13.5">
      <c r="A27" s="129">
        <v>2.2</v>
      </c>
      <c r="B27" s="130">
        <f t="shared" si="0"/>
        <v>106.9216047072274</v>
      </c>
      <c r="C27" s="130">
        <f>A27*ScheibGen!D29</f>
        <v>105.60000000000001</v>
      </c>
      <c r="E27" s="130">
        <f t="shared" si="1"/>
        <v>1.3216047072273893</v>
      </c>
      <c r="H27" s="129">
        <v>11.5</v>
      </c>
      <c r="I27" s="131">
        <f>(0.5*ScheibGen!D$73*((H_Rotor!C$6/100)*(H_Rotor!C$7/100))*(H27*H27*H27)*(ScheibGen!D$74/100))</f>
        <v>1440.4207125</v>
      </c>
      <c r="J27" s="130">
        <f>VLOOKUP(I27,B6:C335,2,TRUE)</f>
        <v>1248</v>
      </c>
      <c r="K27" s="130">
        <f>J27/ScheibGen!D29*ScheibGen!D75</f>
        <v>36.4</v>
      </c>
      <c r="L27" s="130">
        <f t="shared" si="2"/>
        <v>1211.6</v>
      </c>
      <c r="O27" s="131">
        <f>ScheibGen!F67</f>
        <v>0.2730588238073118</v>
      </c>
    </row>
    <row r="28" spans="1:15" ht="13.5">
      <c r="A28" s="129">
        <v>2.3</v>
      </c>
      <c r="B28" s="130">
        <f t="shared" si="0"/>
        <v>111.84448117794066</v>
      </c>
      <c r="C28" s="130">
        <f>A28*ScheibGen!D29</f>
        <v>110.39999999999999</v>
      </c>
      <c r="E28" s="130">
        <f t="shared" si="1"/>
        <v>1.444481177940679</v>
      </c>
      <c r="H28" s="129">
        <v>12</v>
      </c>
      <c r="I28" s="131">
        <f>(0.5*ScheibGen!D$73*((H_Rotor!C$6/100)*(H_Rotor!C$7/100))*(H28*H28*H28)*(ScheibGen!D$74/100))</f>
        <v>1636.5887999999998</v>
      </c>
      <c r="J28" s="130">
        <f>VLOOKUP(I28,B6:C335,2,TRUE)</f>
        <v>1392</v>
      </c>
      <c r="K28" s="130">
        <f>J28/ScheibGen!D29*ScheibGen!D75</f>
        <v>40.599999999999994</v>
      </c>
      <c r="L28" s="130">
        <f t="shared" si="2"/>
        <v>1351.4</v>
      </c>
      <c r="O28" s="131">
        <f>ScheibGen!F67</f>
        <v>0.2730588238073118</v>
      </c>
    </row>
    <row r="29" spans="1:15" ht="13.5">
      <c r="A29" s="129">
        <v>2.4</v>
      </c>
      <c r="B29" s="130">
        <f t="shared" si="0"/>
        <v>116.7728188251301</v>
      </c>
      <c r="C29" s="130">
        <f>A29*ScheibGen!D29</f>
        <v>115.19999999999999</v>
      </c>
      <c r="E29" s="130">
        <f t="shared" si="1"/>
        <v>1.5728188251301158</v>
      </c>
      <c r="I29" s="131"/>
      <c r="O29" s="131">
        <f>ScheibGen!F67</f>
        <v>0.2730588238073118</v>
      </c>
    </row>
    <row r="30" spans="1:15" ht="13.5">
      <c r="A30" s="129">
        <v>2.5</v>
      </c>
      <c r="B30" s="130">
        <f t="shared" si="0"/>
        <v>121.7066176487957</v>
      </c>
      <c r="C30" s="130">
        <f>A30*ScheibGen!D29</f>
        <v>120</v>
      </c>
      <c r="E30" s="130">
        <f t="shared" si="1"/>
        <v>1.7066176487956985</v>
      </c>
      <c r="I30" s="131"/>
      <c r="O30" s="131">
        <f>ScheibGen!F67</f>
        <v>0.2730588238073118</v>
      </c>
    </row>
    <row r="31" spans="1:15" ht="13.5">
      <c r="A31" s="129">
        <v>2.6</v>
      </c>
      <c r="B31" s="130">
        <f t="shared" si="0"/>
        <v>126.64587764893744</v>
      </c>
      <c r="C31" s="130">
        <f>A31*ScheibGen!D29</f>
        <v>124.80000000000001</v>
      </c>
      <c r="E31" s="130">
        <f t="shared" si="1"/>
        <v>1.8458776489374278</v>
      </c>
      <c r="I31" s="131"/>
      <c r="O31" s="131">
        <f>ScheibGen!F67</f>
        <v>0.2730588238073118</v>
      </c>
    </row>
    <row r="32" spans="1:15" ht="13.5">
      <c r="A32" s="129">
        <v>2.7</v>
      </c>
      <c r="B32" s="130">
        <f t="shared" si="0"/>
        <v>131.59059882555533</v>
      </c>
      <c r="C32" s="130">
        <f>A32*ScheibGen!D29</f>
        <v>129.60000000000002</v>
      </c>
      <c r="E32" s="130">
        <f t="shared" si="1"/>
        <v>1.990598825555303</v>
      </c>
      <c r="I32" s="131"/>
      <c r="O32" s="131">
        <f>ScheibGen!F67</f>
        <v>0.2730588238073118</v>
      </c>
    </row>
    <row r="33" spans="1:15" ht="13.5">
      <c r="A33" s="129">
        <v>2.8</v>
      </c>
      <c r="B33" s="130">
        <f t="shared" si="0"/>
        <v>136.5407811786493</v>
      </c>
      <c r="C33" s="130">
        <f>A33*ScheibGen!D29</f>
        <v>134.39999999999998</v>
      </c>
      <c r="E33" s="130">
        <f t="shared" si="1"/>
        <v>2.1407811786493243</v>
      </c>
      <c r="I33" s="131"/>
      <c r="O33" s="131">
        <f>ScheibGen!F67</f>
        <v>0.2730588238073118</v>
      </c>
    </row>
    <row r="34" spans="1:15" ht="13.5">
      <c r="A34" s="129">
        <v>2.9</v>
      </c>
      <c r="B34" s="130">
        <f t="shared" si="0"/>
        <v>141.49642470821948</v>
      </c>
      <c r="C34" s="130">
        <f>A34*ScheibGen!D29</f>
        <v>139.2</v>
      </c>
      <c r="E34" s="130">
        <f t="shared" si="1"/>
        <v>2.296424708219492</v>
      </c>
      <c r="I34" s="131"/>
      <c r="O34" s="131">
        <f>ScheibGen!F67</f>
        <v>0.2730588238073118</v>
      </c>
    </row>
    <row r="35" spans="1:15" ht="13.5">
      <c r="A35" s="129">
        <v>3</v>
      </c>
      <c r="B35" s="130">
        <f t="shared" si="0"/>
        <v>146.4575294142658</v>
      </c>
      <c r="C35" s="130">
        <f>A35*ScheibGen!D29</f>
        <v>144</v>
      </c>
      <c r="E35" s="130">
        <f t="shared" si="1"/>
        <v>2.457529414265806</v>
      </c>
      <c r="I35" s="131"/>
      <c r="O35" s="131">
        <f>ScheibGen!F67</f>
        <v>0.2730588238073118</v>
      </c>
    </row>
    <row r="36" spans="1:15" ht="13.5">
      <c r="A36" s="129">
        <v>3.1</v>
      </c>
      <c r="B36" s="130">
        <f t="shared" si="0"/>
        <v>151.42409529678827</v>
      </c>
      <c r="C36" s="130">
        <f>A36*ScheibGen!D29</f>
        <v>148.8</v>
      </c>
      <c r="E36" s="130">
        <f t="shared" si="1"/>
        <v>2.6240952967882665</v>
      </c>
      <c r="O36" s="131">
        <f>ScheibGen!F67</f>
        <v>0.2730588238073118</v>
      </c>
    </row>
    <row r="37" spans="1:15" ht="13.5">
      <c r="A37" s="129">
        <v>3.2</v>
      </c>
      <c r="B37" s="130">
        <f t="shared" si="0"/>
        <v>156.3961223557869</v>
      </c>
      <c r="C37" s="130">
        <f>A37*ScheibGen!D29</f>
        <v>153.60000000000002</v>
      </c>
      <c r="E37" s="130">
        <f t="shared" si="1"/>
        <v>2.7961223557868733</v>
      </c>
      <c r="O37" s="131">
        <f>ScheibGen!F67</f>
        <v>0.2730588238073118</v>
      </c>
    </row>
    <row r="38" spans="1:15" ht="13.5">
      <c r="A38" s="129">
        <v>3.3</v>
      </c>
      <c r="B38" s="130">
        <f t="shared" si="0"/>
        <v>161.3736105912616</v>
      </c>
      <c r="C38" s="130">
        <f>A38*ScheibGen!D29</f>
        <v>158.39999999999998</v>
      </c>
      <c r="E38" s="130">
        <f t="shared" si="1"/>
        <v>2.973610591261625</v>
      </c>
      <c r="O38" s="131">
        <f>ScheibGen!F67</f>
        <v>0.2730588238073118</v>
      </c>
    </row>
    <row r="39" spans="1:15" ht="13.5">
      <c r="A39" s="129">
        <v>3.4</v>
      </c>
      <c r="B39" s="130">
        <f t="shared" si="0"/>
        <v>166.3565600032125</v>
      </c>
      <c r="C39" s="130">
        <f>A39*ScheibGen!D29</f>
        <v>163.2</v>
      </c>
      <c r="E39" s="130">
        <f t="shared" si="1"/>
        <v>3.156560003212524</v>
      </c>
      <c r="O39" s="131">
        <f>ScheibGen!F67</f>
        <v>0.2730588238073118</v>
      </c>
    </row>
    <row r="40" spans="1:15" ht="13.5">
      <c r="A40" s="129">
        <v>3.5</v>
      </c>
      <c r="B40" s="130">
        <f t="shared" si="0"/>
        <v>171.34497059163957</v>
      </c>
      <c r="C40" s="130">
        <f>A40*ScheibGen!D29</f>
        <v>168</v>
      </c>
      <c r="E40" s="130">
        <f t="shared" si="1"/>
        <v>3.3449705916395693</v>
      </c>
      <c r="O40" s="131">
        <f>ScheibGen!F67</f>
        <v>0.2730588238073118</v>
      </c>
    </row>
    <row r="41" spans="1:15" ht="13.5">
      <c r="A41" s="129">
        <v>3.6</v>
      </c>
      <c r="B41" s="130">
        <f t="shared" si="0"/>
        <v>176.33884235654278</v>
      </c>
      <c r="C41" s="130">
        <f>A41*ScheibGen!D29</f>
        <v>172.8</v>
      </c>
      <c r="E41" s="130">
        <f t="shared" si="1"/>
        <v>3.538842356542761</v>
      </c>
      <c r="O41" s="131">
        <f>ScheibGen!F67</f>
        <v>0.2730588238073118</v>
      </c>
    </row>
    <row r="42" spans="1:15" ht="13.5">
      <c r="A42" s="129">
        <v>3.7</v>
      </c>
      <c r="B42" s="130">
        <f t="shared" si="0"/>
        <v>181.33817529792213</v>
      </c>
      <c r="C42" s="130">
        <f>A42*ScheibGen!D29</f>
        <v>177.60000000000002</v>
      </c>
      <c r="E42" s="130">
        <f t="shared" si="1"/>
        <v>3.7381752979220986</v>
      </c>
      <c r="O42" s="131">
        <f>ScheibGen!F67</f>
        <v>0.2730588238073118</v>
      </c>
    </row>
    <row r="43" spans="1:15" ht="13.5">
      <c r="A43" s="129">
        <v>3.8</v>
      </c>
      <c r="B43" s="130">
        <f t="shared" si="0"/>
        <v>186.34296941577756</v>
      </c>
      <c r="C43" s="130">
        <f>A43*ScheibGen!D29</f>
        <v>182.39999999999998</v>
      </c>
      <c r="E43" s="130">
        <f t="shared" si="1"/>
        <v>3.942969415777582</v>
      </c>
      <c r="O43" s="131">
        <f>ScheibGen!F67</f>
        <v>0.2730588238073118</v>
      </c>
    </row>
    <row r="44" spans="1:15" ht="13.5">
      <c r="A44" s="129">
        <v>3.9</v>
      </c>
      <c r="B44" s="130">
        <f t="shared" si="0"/>
        <v>191.3532247101092</v>
      </c>
      <c r="C44" s="130">
        <f>A44*ScheibGen!D29</f>
        <v>187.2</v>
      </c>
      <c r="E44" s="130">
        <f t="shared" si="1"/>
        <v>4.153224710109212</v>
      </c>
      <c r="O44" s="131">
        <f>ScheibGen!F67</f>
        <v>0.2730588238073118</v>
      </c>
    </row>
    <row r="45" spans="1:15" ht="13.5">
      <c r="A45" s="129">
        <v>4</v>
      </c>
      <c r="B45" s="130">
        <f t="shared" si="0"/>
        <v>196.36894118091698</v>
      </c>
      <c r="C45" s="130">
        <f>A45*ScheibGen!D29</f>
        <v>192</v>
      </c>
      <c r="E45" s="130">
        <f t="shared" si="1"/>
        <v>4.3689411809169885</v>
      </c>
      <c r="O45" s="131">
        <f>ScheibGen!F67</f>
        <v>0.2730588238073118</v>
      </c>
    </row>
    <row r="46" spans="1:15" ht="13.5">
      <c r="A46" s="129">
        <v>4.1</v>
      </c>
      <c r="B46" s="130">
        <f t="shared" si="0"/>
        <v>201.39011882820088</v>
      </c>
      <c r="C46" s="130">
        <f>A46*ScheibGen!D29</f>
        <v>196.79999999999998</v>
      </c>
      <c r="E46" s="130">
        <f t="shared" si="1"/>
        <v>4.590118828200911</v>
      </c>
      <c r="O46" s="131">
        <f>ScheibGen!F67</f>
        <v>0.2730588238073118</v>
      </c>
    </row>
    <row r="47" spans="1:15" ht="13.5">
      <c r="A47" s="129">
        <v>4.2</v>
      </c>
      <c r="B47" s="130">
        <f t="shared" si="0"/>
        <v>206.416757651961</v>
      </c>
      <c r="C47" s="130">
        <f>A47*ScheibGen!D29</f>
        <v>201.60000000000002</v>
      </c>
      <c r="E47" s="130">
        <f t="shared" si="1"/>
        <v>4.81675765196098</v>
      </c>
      <c r="O47" s="131">
        <f>ScheibGen!F67</f>
        <v>0.2730588238073118</v>
      </c>
    </row>
    <row r="48" spans="1:15" ht="13.5">
      <c r="A48" s="129">
        <v>4.3</v>
      </c>
      <c r="B48" s="130">
        <f t="shared" si="0"/>
        <v>211.44885765219718</v>
      </c>
      <c r="C48" s="130">
        <f>A48*ScheibGen!D29</f>
        <v>206.39999999999998</v>
      </c>
      <c r="E48" s="130">
        <f t="shared" si="1"/>
        <v>5.048857652197194</v>
      </c>
      <c r="O48" s="131">
        <f>ScheibGen!F67</f>
        <v>0.2730588238073118</v>
      </c>
    </row>
    <row r="49" spans="1:15" ht="13.5">
      <c r="A49" s="129">
        <v>4.4</v>
      </c>
      <c r="B49" s="130">
        <f t="shared" si="0"/>
        <v>216.48641882890956</v>
      </c>
      <c r="C49" s="130">
        <f>A49*ScheibGen!D29</f>
        <v>211.20000000000002</v>
      </c>
      <c r="E49" s="130">
        <f t="shared" si="1"/>
        <v>5.286418828909557</v>
      </c>
      <c r="O49" s="131">
        <f>ScheibGen!F67</f>
        <v>0.2730588238073118</v>
      </c>
    </row>
    <row r="50" spans="1:15" ht="13.5">
      <c r="A50" s="129">
        <v>4.5</v>
      </c>
      <c r="B50" s="130">
        <f t="shared" si="0"/>
        <v>221.52944118209805</v>
      </c>
      <c r="C50" s="130">
        <f>A50*ScheibGen!D29</f>
        <v>216</v>
      </c>
      <c r="E50" s="130">
        <f t="shared" si="1"/>
        <v>5.529441182098063</v>
      </c>
      <c r="O50" s="131">
        <f>ScheibGen!F67</f>
        <v>0.2730588238073118</v>
      </c>
    </row>
    <row r="51" spans="1:15" ht="13.5">
      <c r="A51" s="129">
        <v>4.6</v>
      </c>
      <c r="B51" s="130">
        <f t="shared" si="0"/>
        <v>226.5779247117627</v>
      </c>
      <c r="C51" s="130">
        <f>A51*ScheibGen!D29</f>
        <v>220.79999999999998</v>
      </c>
      <c r="E51" s="130">
        <f t="shared" si="1"/>
        <v>5.777924711762716</v>
      </c>
      <c r="O51" s="131">
        <f>ScheibGen!F67</f>
        <v>0.2730588238073118</v>
      </c>
    </row>
    <row r="52" spans="1:15" ht="13.5">
      <c r="A52" s="129">
        <v>4.7</v>
      </c>
      <c r="B52" s="130">
        <f t="shared" si="0"/>
        <v>231.63186941790354</v>
      </c>
      <c r="C52" s="130">
        <f>A52*ScheibGen!D29</f>
        <v>225.60000000000002</v>
      </c>
      <c r="E52" s="130">
        <f t="shared" si="1"/>
        <v>6.031869417903518</v>
      </c>
      <c r="O52" s="131">
        <f>ScheibGen!F67</f>
        <v>0.2730588238073118</v>
      </c>
    </row>
    <row r="53" spans="1:15" ht="13.5">
      <c r="A53" s="129">
        <v>4.8</v>
      </c>
      <c r="B53" s="130">
        <f t="shared" si="0"/>
        <v>236.69127530052043</v>
      </c>
      <c r="C53" s="130">
        <f>A53*ScheibGen!D29</f>
        <v>230.39999999999998</v>
      </c>
      <c r="E53" s="130">
        <f t="shared" si="1"/>
        <v>6.291275300520463</v>
      </c>
      <c r="O53" s="131">
        <f>ScheibGen!F67</f>
        <v>0.2730588238073118</v>
      </c>
    </row>
    <row r="54" spans="1:15" ht="13.5">
      <c r="A54" s="129">
        <v>4.9</v>
      </c>
      <c r="B54" s="130">
        <f t="shared" si="0"/>
        <v>241.75614235961356</v>
      </c>
      <c r="C54" s="130">
        <f>A54*ScheibGen!D29</f>
        <v>235.20000000000002</v>
      </c>
      <c r="E54" s="130">
        <f t="shared" si="1"/>
        <v>6.556142359613557</v>
      </c>
      <c r="O54" s="131">
        <f>ScheibGen!F67</f>
        <v>0.2730588238073118</v>
      </c>
    </row>
    <row r="55" spans="1:15" ht="13.5">
      <c r="A55" s="129">
        <v>5</v>
      </c>
      <c r="B55" s="130">
        <f t="shared" si="0"/>
        <v>246.8264705951828</v>
      </c>
      <c r="C55" s="130">
        <f>A55*ScheibGen!D29</f>
        <v>240</v>
      </c>
      <c r="E55" s="130">
        <f t="shared" si="1"/>
        <v>6.826470595182794</v>
      </c>
      <c r="O55" s="131">
        <f>ScheibGen!F67</f>
        <v>0.2730588238073118</v>
      </c>
    </row>
    <row r="56" spans="1:15" ht="13.5">
      <c r="A56" s="129">
        <v>5.1</v>
      </c>
      <c r="B56" s="130">
        <f t="shared" si="0"/>
        <v>251.90226000722816</v>
      </c>
      <c r="C56" s="130">
        <f>A56*ScheibGen!D29</f>
        <v>244.79999999999998</v>
      </c>
      <c r="E56" s="130">
        <f t="shared" si="1"/>
        <v>7.102260007228179</v>
      </c>
      <c r="O56" s="131">
        <f>ScheibGen!F67</f>
        <v>0.2730588238073118</v>
      </c>
    </row>
    <row r="57" spans="1:15" ht="13.5">
      <c r="A57" s="129">
        <v>5.2</v>
      </c>
      <c r="B57" s="130">
        <f t="shared" si="0"/>
        <v>256.98351059574975</v>
      </c>
      <c r="C57" s="130">
        <f>A57*ScheibGen!D29</f>
        <v>249.60000000000002</v>
      </c>
      <c r="E57" s="130">
        <f t="shared" si="1"/>
        <v>7.383510595749711</v>
      </c>
      <c r="O57" s="131">
        <f>ScheibGen!F67</f>
        <v>0.2730588238073118</v>
      </c>
    </row>
    <row r="58" spans="1:15" ht="13.5">
      <c r="A58" s="129">
        <v>5.3</v>
      </c>
      <c r="B58" s="130">
        <f t="shared" si="0"/>
        <v>262.0702223607474</v>
      </c>
      <c r="C58" s="130">
        <f>A58*ScheibGen!D29</f>
        <v>254.39999999999998</v>
      </c>
      <c r="E58" s="130">
        <f t="shared" si="1"/>
        <v>7.670222360747387</v>
      </c>
      <c r="O58" s="131">
        <f>ScheibGen!F67</f>
        <v>0.2730588238073118</v>
      </c>
    </row>
    <row r="59" spans="1:15" ht="13.5">
      <c r="A59" s="129">
        <v>5.4</v>
      </c>
      <c r="B59" s="130">
        <f t="shared" si="0"/>
        <v>267.1623953022213</v>
      </c>
      <c r="C59" s="130">
        <f>A59*ScheibGen!D29</f>
        <v>259.20000000000005</v>
      </c>
      <c r="E59" s="130">
        <f t="shared" si="1"/>
        <v>7.962395302221212</v>
      </c>
      <c r="O59" s="131">
        <f>ScheibGen!F67</f>
        <v>0.2730588238073118</v>
      </c>
    </row>
    <row r="60" spans="1:15" ht="13.5">
      <c r="A60" s="129">
        <v>5.5</v>
      </c>
      <c r="B60" s="130">
        <f t="shared" si="0"/>
        <v>272.2600294201712</v>
      </c>
      <c r="C60" s="130">
        <f>A60*ScheibGen!D29</f>
        <v>264</v>
      </c>
      <c r="E60" s="130">
        <f t="shared" si="1"/>
        <v>8.26002942017118</v>
      </c>
      <c r="O60" s="131">
        <f>ScheibGen!F67</f>
        <v>0.2730588238073118</v>
      </c>
    </row>
    <row r="61" spans="1:15" ht="13.5">
      <c r="A61" s="129">
        <v>5.6</v>
      </c>
      <c r="B61" s="130">
        <f t="shared" si="0"/>
        <v>277.36312471459723</v>
      </c>
      <c r="C61" s="130">
        <f>A61*ScheibGen!D29</f>
        <v>268.79999999999995</v>
      </c>
      <c r="E61" s="130">
        <f t="shared" si="1"/>
        <v>8.563124714597297</v>
      </c>
      <c r="O61" s="131">
        <f>ScheibGen!F67</f>
        <v>0.2730588238073118</v>
      </c>
    </row>
    <row r="62" spans="1:15" ht="13.5">
      <c r="A62" s="129">
        <v>5.7</v>
      </c>
      <c r="B62" s="130">
        <f t="shared" si="0"/>
        <v>282.47168118549956</v>
      </c>
      <c r="C62" s="130">
        <f>A62*ScheibGen!D29</f>
        <v>273.6</v>
      </c>
      <c r="E62" s="130">
        <f t="shared" si="1"/>
        <v>8.87168118549956</v>
      </c>
      <c r="O62" s="131">
        <f>ScheibGen!F67</f>
        <v>0.2730588238073118</v>
      </c>
    </row>
    <row r="63" spans="1:15" ht="13.5">
      <c r="A63" s="129">
        <v>5.8</v>
      </c>
      <c r="B63" s="130">
        <f t="shared" si="0"/>
        <v>287.58569883287794</v>
      </c>
      <c r="C63" s="130">
        <f>A63*ScheibGen!D29</f>
        <v>278.4</v>
      </c>
      <c r="E63" s="130">
        <f t="shared" si="1"/>
        <v>9.185698832877968</v>
      </c>
      <c r="O63" s="131">
        <f>ScheibGen!F67</f>
        <v>0.2730588238073118</v>
      </c>
    </row>
    <row r="64" spans="1:15" ht="13.5">
      <c r="A64" s="129">
        <v>5.9</v>
      </c>
      <c r="B64" s="130">
        <f t="shared" si="0"/>
        <v>292.7051776567326</v>
      </c>
      <c r="C64" s="130">
        <f>A64*ScheibGen!D29</f>
        <v>283.20000000000005</v>
      </c>
      <c r="E64" s="130">
        <f t="shared" si="1"/>
        <v>9.505177656732524</v>
      </c>
      <c r="O64" s="131">
        <f>ScheibGen!F67</f>
        <v>0.2730588238073118</v>
      </c>
    </row>
    <row r="65" spans="1:15" ht="13.5">
      <c r="A65" s="129">
        <v>6</v>
      </c>
      <c r="B65" s="130">
        <f t="shared" si="0"/>
        <v>297.8301176570632</v>
      </c>
      <c r="C65" s="130">
        <f>A65*ScheibGen!D29</f>
        <v>288</v>
      </c>
      <c r="E65" s="130">
        <f t="shared" si="1"/>
        <v>9.830117657063225</v>
      </c>
      <c r="O65" s="131">
        <f>ScheibGen!F67</f>
        <v>0.2730588238073118</v>
      </c>
    </row>
    <row r="66" spans="1:15" ht="13.5">
      <c r="A66" s="129">
        <v>6.1</v>
      </c>
      <c r="B66" s="130">
        <f t="shared" si="0"/>
        <v>302.96051883387</v>
      </c>
      <c r="C66" s="130">
        <f>A66*ScheibGen!D29</f>
        <v>292.79999999999995</v>
      </c>
      <c r="E66" s="130">
        <f t="shared" si="1"/>
        <v>10.16051883387007</v>
      </c>
      <c r="O66" s="131">
        <f>ScheibGen!F67</f>
        <v>0.2730588238073118</v>
      </c>
    </row>
    <row r="67" spans="1:15" ht="13.5">
      <c r="A67" s="129">
        <v>6.2</v>
      </c>
      <c r="B67" s="130">
        <f t="shared" si="0"/>
        <v>308.0963811871531</v>
      </c>
      <c r="C67" s="130">
        <f>A67*ScheibGen!D29</f>
        <v>297.6</v>
      </c>
      <c r="E67" s="130">
        <f t="shared" si="1"/>
        <v>10.496381187153066</v>
      </c>
      <c r="O67" s="131">
        <f>ScheibGen!F67</f>
        <v>0.2730588238073118</v>
      </c>
    </row>
    <row r="68" spans="1:15" ht="13.5">
      <c r="A68" s="129">
        <v>6.3</v>
      </c>
      <c r="B68" s="130">
        <f t="shared" si="0"/>
        <v>313.23770471691216</v>
      </c>
      <c r="C68" s="130">
        <f>A68*ScheibGen!D29</f>
        <v>302.4</v>
      </c>
      <c r="E68" s="130">
        <f t="shared" si="1"/>
        <v>10.837704716912205</v>
      </c>
      <c r="O68" s="131">
        <f>ScheibGen!F67</f>
        <v>0.2730588238073118</v>
      </c>
    </row>
    <row r="69" spans="1:15" ht="13.5">
      <c r="A69" s="129">
        <v>6.4</v>
      </c>
      <c r="B69" s="130">
        <f t="shared" si="0"/>
        <v>318.38448942314756</v>
      </c>
      <c r="C69" s="130">
        <f>A69*ScheibGen!D29</f>
        <v>307.20000000000005</v>
      </c>
      <c r="E69" s="130">
        <f t="shared" si="1"/>
        <v>11.184489423147493</v>
      </c>
      <c r="O69" s="131">
        <f>ScheibGen!F67</f>
        <v>0.2730588238073118</v>
      </c>
    </row>
    <row r="70" spans="1:15" ht="13.5">
      <c r="A70" s="129">
        <v>6.5</v>
      </c>
      <c r="B70" s="130">
        <f aca="true" t="shared" si="3" ref="B70:B133">C70+E70</f>
        <v>323.53673530585894</v>
      </c>
      <c r="C70" s="130">
        <f>A70*ScheibGen!D29</f>
        <v>312</v>
      </c>
      <c r="E70" s="130">
        <f aca="true" t="shared" si="4" ref="E70:E133">(A70*A70)*O70</f>
        <v>11.536735305858922</v>
      </c>
      <c r="O70" s="131">
        <f>ScheibGen!F67</f>
        <v>0.2730588238073118</v>
      </c>
    </row>
    <row r="71" spans="1:15" ht="13.5">
      <c r="A71" s="129">
        <v>6.6</v>
      </c>
      <c r="B71" s="130">
        <f t="shared" si="3"/>
        <v>328.6944423650464</v>
      </c>
      <c r="C71" s="130">
        <f>A71*ScheibGen!D29</f>
        <v>316.79999999999995</v>
      </c>
      <c r="E71" s="130">
        <f t="shared" si="4"/>
        <v>11.8944423650465</v>
      </c>
      <c r="O71" s="131">
        <f>ScheibGen!F67</f>
        <v>0.2730588238073118</v>
      </c>
    </row>
    <row r="72" spans="1:15" ht="13.5">
      <c r="A72" s="129">
        <v>6.7</v>
      </c>
      <c r="B72" s="130">
        <f t="shared" si="3"/>
        <v>333.85761060071025</v>
      </c>
      <c r="C72" s="130">
        <f>A72*ScheibGen!D29</f>
        <v>321.6</v>
      </c>
      <c r="E72" s="130">
        <f t="shared" si="4"/>
        <v>12.257610600710226</v>
      </c>
      <c r="O72" s="131">
        <f>ScheibGen!F67</f>
        <v>0.2730588238073118</v>
      </c>
    </row>
    <row r="73" spans="1:15" ht="13.5">
      <c r="A73" s="129">
        <v>6.8</v>
      </c>
      <c r="B73" s="130">
        <f t="shared" si="3"/>
        <v>339.02624001285005</v>
      </c>
      <c r="C73" s="130">
        <f>A73*ScheibGen!D29</f>
        <v>326.4</v>
      </c>
      <c r="E73" s="130">
        <f t="shared" si="4"/>
        <v>12.626240012850095</v>
      </c>
      <c r="O73" s="131">
        <f>ScheibGen!F67</f>
        <v>0.2730588238073118</v>
      </c>
    </row>
    <row r="74" spans="1:15" ht="13.5">
      <c r="A74" s="129">
        <v>6.9</v>
      </c>
      <c r="B74" s="130">
        <f t="shared" si="3"/>
        <v>344.20033060146613</v>
      </c>
      <c r="C74" s="130">
        <f>A74*ScheibGen!D29</f>
        <v>331.20000000000005</v>
      </c>
      <c r="E74" s="130">
        <f t="shared" si="4"/>
        <v>13.000330601466116</v>
      </c>
      <c r="O74" s="131">
        <f>ScheibGen!F67</f>
        <v>0.2730588238073118</v>
      </c>
    </row>
    <row r="75" spans="1:15" ht="13.5">
      <c r="A75" s="129">
        <v>7</v>
      </c>
      <c r="B75" s="130">
        <f t="shared" si="3"/>
        <v>349.37988236655826</v>
      </c>
      <c r="C75" s="130">
        <f>A75*ScheibGen!D29</f>
        <v>336</v>
      </c>
      <c r="E75" s="130">
        <f t="shared" si="4"/>
        <v>13.379882366558277</v>
      </c>
      <c r="O75" s="131">
        <f>ScheibGen!F67</f>
        <v>0.2730588238073118</v>
      </c>
    </row>
    <row r="76" spans="1:15" ht="13.5">
      <c r="A76" s="129">
        <v>7.1</v>
      </c>
      <c r="B76" s="130">
        <f t="shared" si="3"/>
        <v>354.56489530812655</v>
      </c>
      <c r="C76" s="130">
        <f>A76*ScheibGen!D29</f>
        <v>340.79999999999995</v>
      </c>
      <c r="E76" s="130">
        <f t="shared" si="4"/>
        <v>13.764895308126587</v>
      </c>
      <c r="O76" s="131">
        <f>ScheibGen!F67</f>
        <v>0.2730588238073118</v>
      </c>
    </row>
    <row r="77" spans="1:15" ht="13.5">
      <c r="A77" s="129">
        <v>7.2</v>
      </c>
      <c r="B77" s="130">
        <f t="shared" si="3"/>
        <v>359.75536942617106</v>
      </c>
      <c r="C77" s="130">
        <f>A77*ScheibGen!D29</f>
        <v>345.6</v>
      </c>
      <c r="E77" s="130">
        <f t="shared" si="4"/>
        <v>14.155369426171044</v>
      </c>
      <c r="O77" s="131">
        <f>ScheibGen!F67</f>
        <v>0.2730588238073118</v>
      </c>
    </row>
    <row r="78" spans="1:15" ht="13.5">
      <c r="A78" s="129">
        <v>7.3</v>
      </c>
      <c r="B78" s="130">
        <f t="shared" si="3"/>
        <v>364.9513047206916</v>
      </c>
      <c r="C78" s="130">
        <f>A78*ScheibGen!D29</f>
        <v>350.4</v>
      </c>
      <c r="E78" s="130">
        <f t="shared" si="4"/>
        <v>14.551304720691645</v>
      </c>
      <c r="O78" s="131">
        <f>ScheibGen!F67</f>
        <v>0.2730588238073118</v>
      </c>
    </row>
    <row r="79" spans="1:15" ht="13.5">
      <c r="A79" s="129">
        <v>7.4</v>
      </c>
      <c r="B79" s="130">
        <f t="shared" si="3"/>
        <v>370.15270119168844</v>
      </c>
      <c r="C79" s="130">
        <f>A79*ScheibGen!D29</f>
        <v>355.20000000000005</v>
      </c>
      <c r="E79" s="130">
        <f t="shared" si="4"/>
        <v>14.952701191688394</v>
      </c>
      <c r="O79" s="131">
        <f>ScheibGen!F67</f>
        <v>0.2730588238073118</v>
      </c>
    </row>
    <row r="80" spans="1:15" ht="13.5">
      <c r="A80" s="129">
        <v>7.5</v>
      </c>
      <c r="B80" s="130">
        <f t="shared" si="3"/>
        <v>375.3595588391613</v>
      </c>
      <c r="C80" s="130">
        <f>A80*ScheibGen!D29</f>
        <v>360</v>
      </c>
      <c r="E80" s="130">
        <f t="shared" si="4"/>
        <v>15.359558839161288</v>
      </c>
      <c r="O80" s="131">
        <f>ScheibGen!F67</f>
        <v>0.2730588238073118</v>
      </c>
    </row>
    <row r="81" spans="1:15" ht="13.5">
      <c r="A81" s="129">
        <v>7.6</v>
      </c>
      <c r="B81" s="130">
        <f t="shared" si="3"/>
        <v>380.5718776631103</v>
      </c>
      <c r="C81" s="130">
        <f>A81*ScheibGen!D29</f>
        <v>364.79999999999995</v>
      </c>
      <c r="E81" s="130">
        <f t="shared" si="4"/>
        <v>15.771877663110327</v>
      </c>
      <c r="O81" s="131">
        <f>ScheibGen!F67</f>
        <v>0.2730588238073118</v>
      </c>
    </row>
    <row r="82" spans="1:15" ht="13.5">
      <c r="A82" s="129">
        <v>7.7</v>
      </c>
      <c r="B82" s="130">
        <f t="shared" si="3"/>
        <v>385.78965766353554</v>
      </c>
      <c r="C82" s="130">
        <f>A82*ScheibGen!D29</f>
        <v>369.6</v>
      </c>
      <c r="E82" s="130">
        <f t="shared" si="4"/>
        <v>16.189657663535517</v>
      </c>
      <c r="O82" s="131">
        <f>ScheibGen!F67</f>
        <v>0.2730588238073118</v>
      </c>
    </row>
    <row r="83" spans="1:15" ht="13.5">
      <c r="A83" s="129">
        <v>7.8</v>
      </c>
      <c r="B83" s="130">
        <f t="shared" si="3"/>
        <v>391.01289884043683</v>
      </c>
      <c r="C83" s="130">
        <f>A83*ScheibGen!D29</f>
        <v>374.4</v>
      </c>
      <c r="E83" s="130">
        <f t="shared" si="4"/>
        <v>16.61289884043685</v>
      </c>
      <c r="O83" s="131">
        <f>ScheibGen!F67</f>
        <v>0.2730588238073118</v>
      </c>
    </row>
    <row r="84" spans="1:15" ht="13.5">
      <c r="A84" s="129">
        <v>7.9</v>
      </c>
      <c r="B84" s="130">
        <f t="shared" si="3"/>
        <v>396.2416011938144</v>
      </c>
      <c r="C84" s="130">
        <f>A84*ScheibGen!D29</f>
        <v>379.20000000000005</v>
      </c>
      <c r="E84" s="130">
        <f t="shared" si="4"/>
        <v>17.04160119381433</v>
      </c>
      <c r="O84" s="131">
        <f>ScheibGen!F67</f>
        <v>0.2730588238073118</v>
      </c>
    </row>
    <row r="85" spans="1:15" ht="13.5">
      <c r="A85" s="129">
        <v>8</v>
      </c>
      <c r="B85" s="130">
        <f t="shared" si="3"/>
        <v>401.47576472366796</v>
      </c>
      <c r="C85" s="130">
        <f>A85*ScheibGen!D29</f>
        <v>384</v>
      </c>
      <c r="E85" s="130">
        <f t="shared" si="4"/>
        <v>17.475764723667954</v>
      </c>
      <c r="O85" s="131">
        <f>ScheibGen!F67</f>
        <v>0.2730588238073118</v>
      </c>
    </row>
    <row r="86" spans="1:15" ht="13.5">
      <c r="A86" s="129">
        <v>8.1</v>
      </c>
      <c r="B86" s="130">
        <f t="shared" si="3"/>
        <v>406.7153894299977</v>
      </c>
      <c r="C86" s="130">
        <f>A86*ScheibGen!D29</f>
        <v>388.79999999999995</v>
      </c>
      <c r="E86" s="130">
        <f t="shared" si="4"/>
        <v>17.915389429997727</v>
      </c>
      <c r="O86" s="131">
        <f>ScheibGen!F67</f>
        <v>0.2730588238073118</v>
      </c>
    </row>
    <row r="87" spans="1:15" ht="13.5">
      <c r="A87" s="129">
        <v>8.2</v>
      </c>
      <c r="B87" s="130">
        <f t="shared" si="3"/>
        <v>411.9604753128036</v>
      </c>
      <c r="C87" s="130">
        <f>A87*ScheibGen!D29</f>
        <v>393.59999999999997</v>
      </c>
      <c r="E87" s="130">
        <f t="shared" si="4"/>
        <v>18.360475312803644</v>
      </c>
      <c r="O87" s="131">
        <f>ScheibGen!F67</f>
        <v>0.2730588238073118</v>
      </c>
    </row>
    <row r="88" spans="1:15" ht="13.5">
      <c r="A88" s="129">
        <v>8.3</v>
      </c>
      <c r="B88" s="130">
        <f t="shared" si="3"/>
        <v>417.2110223720857</v>
      </c>
      <c r="C88" s="130">
        <f>A88*ScheibGen!D29</f>
        <v>398.40000000000003</v>
      </c>
      <c r="E88" s="130">
        <f t="shared" si="4"/>
        <v>18.811022372085713</v>
      </c>
      <c r="O88" s="131">
        <f>ScheibGen!F67</f>
        <v>0.2730588238073118</v>
      </c>
    </row>
    <row r="89" spans="1:15" ht="13.5">
      <c r="A89" s="129">
        <v>8.4</v>
      </c>
      <c r="B89" s="130">
        <f t="shared" si="3"/>
        <v>422.467030607844</v>
      </c>
      <c r="C89" s="130">
        <f>A89*ScheibGen!D29</f>
        <v>403.20000000000005</v>
      </c>
      <c r="E89" s="130">
        <f t="shared" si="4"/>
        <v>19.26703060784392</v>
      </c>
      <c r="O89" s="131">
        <f>ScheibGen!F67</f>
        <v>0.2730588238073118</v>
      </c>
    </row>
    <row r="90" spans="1:15" ht="13.5">
      <c r="A90" s="129">
        <v>8.5</v>
      </c>
      <c r="B90" s="130">
        <f t="shared" si="3"/>
        <v>427.7285000200783</v>
      </c>
      <c r="C90" s="130">
        <f>A90*ScheibGen!D29</f>
        <v>408</v>
      </c>
      <c r="E90" s="130">
        <f t="shared" si="4"/>
        <v>19.728500020078275</v>
      </c>
      <c r="O90" s="131">
        <f>ScheibGen!F67</f>
        <v>0.2730588238073118</v>
      </c>
    </row>
    <row r="91" spans="1:15" ht="13.5">
      <c r="A91" s="129">
        <v>8.6</v>
      </c>
      <c r="B91" s="130">
        <f t="shared" si="3"/>
        <v>432.99543060878875</v>
      </c>
      <c r="C91" s="130">
        <f>A91*ScheibGen!D29</f>
        <v>412.79999999999995</v>
      </c>
      <c r="E91" s="130">
        <f t="shared" si="4"/>
        <v>20.195430608788776</v>
      </c>
      <c r="O91" s="131">
        <f>ScheibGen!F67</f>
        <v>0.2730588238073118</v>
      </c>
    </row>
    <row r="92" spans="1:15" ht="13.5">
      <c r="A92" s="129">
        <v>8.7</v>
      </c>
      <c r="B92" s="130">
        <f t="shared" si="3"/>
        <v>438.2678223739754</v>
      </c>
      <c r="C92" s="130">
        <f>A92*ScheibGen!D29</f>
        <v>417.59999999999997</v>
      </c>
      <c r="E92" s="130">
        <f t="shared" si="4"/>
        <v>20.667822373975422</v>
      </c>
      <c r="O92" s="131">
        <f>ScheibGen!F67</f>
        <v>0.2730588238073118</v>
      </c>
    </row>
    <row r="93" spans="1:15" ht="13.5">
      <c r="A93" s="129">
        <v>8.8</v>
      </c>
      <c r="B93" s="130">
        <f t="shared" si="3"/>
        <v>443.5456753156383</v>
      </c>
      <c r="C93" s="130">
        <f>A93*ScheibGen!D29</f>
        <v>422.40000000000003</v>
      </c>
      <c r="E93" s="130">
        <f t="shared" si="4"/>
        <v>21.14567531563823</v>
      </c>
      <c r="O93" s="131">
        <f>ScheibGen!F67</f>
        <v>0.2730588238073118</v>
      </c>
    </row>
    <row r="94" spans="1:15" ht="13.5">
      <c r="A94" s="129">
        <v>8.9</v>
      </c>
      <c r="B94" s="130">
        <f t="shared" si="3"/>
        <v>448.8289894337772</v>
      </c>
      <c r="C94" s="130">
        <f>A94*ScheibGen!D29</f>
        <v>427.20000000000005</v>
      </c>
      <c r="E94" s="130">
        <f t="shared" si="4"/>
        <v>21.628989433777168</v>
      </c>
      <c r="O94" s="131">
        <f>ScheibGen!F67</f>
        <v>0.2730588238073118</v>
      </c>
    </row>
    <row r="95" spans="1:15" ht="13.5">
      <c r="A95" s="129">
        <v>9</v>
      </c>
      <c r="B95" s="130">
        <f t="shared" si="3"/>
        <v>454.1177647283923</v>
      </c>
      <c r="C95" s="130">
        <f>A95*ScheibGen!D29</f>
        <v>432</v>
      </c>
      <c r="E95" s="130">
        <f t="shared" si="4"/>
        <v>22.117764728392252</v>
      </c>
      <c r="O95" s="131">
        <f>ScheibGen!F67</f>
        <v>0.2730588238073118</v>
      </c>
    </row>
    <row r="96" spans="1:15" ht="13.5">
      <c r="A96" s="129">
        <v>9.1</v>
      </c>
      <c r="B96" s="130">
        <f t="shared" si="3"/>
        <v>459.4120011994834</v>
      </c>
      <c r="C96" s="130">
        <f>A96*ScheibGen!D29</f>
        <v>436.79999999999995</v>
      </c>
      <c r="E96" s="130">
        <f t="shared" si="4"/>
        <v>22.612001199483487</v>
      </c>
      <c r="O96" s="131">
        <f>ScheibGen!F67</f>
        <v>0.2730588238073118</v>
      </c>
    </row>
    <row r="97" spans="1:15" ht="13.5">
      <c r="A97" s="129">
        <v>9.2</v>
      </c>
      <c r="B97" s="130">
        <f t="shared" si="3"/>
        <v>464.71169884705085</v>
      </c>
      <c r="C97" s="130">
        <f>A97*ScheibGen!D29</f>
        <v>441.59999999999997</v>
      </c>
      <c r="E97" s="130">
        <f t="shared" si="4"/>
        <v>23.111698847050864</v>
      </c>
      <c r="O97" s="131">
        <f>ScheibGen!F67</f>
        <v>0.2730588238073118</v>
      </c>
    </row>
    <row r="98" spans="1:15" ht="13.5">
      <c r="A98" s="129">
        <v>9.3</v>
      </c>
      <c r="B98" s="130">
        <f t="shared" si="3"/>
        <v>470.01685767109444</v>
      </c>
      <c r="C98" s="130">
        <f>A98*ScheibGen!D29</f>
        <v>446.40000000000003</v>
      </c>
      <c r="E98" s="130">
        <f t="shared" si="4"/>
        <v>23.616857671094397</v>
      </c>
      <c r="O98" s="131">
        <f>ScheibGen!F67</f>
        <v>0.2730588238073118</v>
      </c>
    </row>
    <row r="99" spans="1:15" ht="13.5">
      <c r="A99" s="129">
        <v>9.4</v>
      </c>
      <c r="B99" s="130">
        <f t="shared" si="3"/>
        <v>475.32747767161413</v>
      </c>
      <c r="C99" s="130">
        <f>A99*ScheibGen!D29</f>
        <v>451.20000000000005</v>
      </c>
      <c r="E99" s="130">
        <f t="shared" si="4"/>
        <v>24.127477671614074</v>
      </c>
      <c r="O99" s="131">
        <f>ScheibGen!F67</f>
        <v>0.2730588238073118</v>
      </c>
    </row>
    <row r="100" spans="1:15" ht="13.5">
      <c r="A100" s="129">
        <v>9.5</v>
      </c>
      <c r="B100" s="130">
        <f t="shared" si="3"/>
        <v>480.64355884860987</v>
      </c>
      <c r="C100" s="130">
        <f>A100*ScheibGen!D29</f>
        <v>456</v>
      </c>
      <c r="E100" s="130">
        <f t="shared" si="4"/>
        <v>24.64355884860989</v>
      </c>
      <c r="O100" s="131">
        <f>ScheibGen!F67</f>
        <v>0.2730588238073118</v>
      </c>
    </row>
    <row r="101" spans="1:15" ht="13.5">
      <c r="A101" s="129">
        <v>9.6</v>
      </c>
      <c r="B101" s="130">
        <f t="shared" si="3"/>
        <v>485.9651012020818</v>
      </c>
      <c r="C101" s="130">
        <f>A101*ScheibGen!D29</f>
        <v>460.79999999999995</v>
      </c>
      <c r="E101" s="130">
        <f t="shared" si="4"/>
        <v>25.165101202081853</v>
      </c>
      <c r="O101" s="131">
        <f>ScheibGen!F67</f>
        <v>0.2730588238073118</v>
      </c>
    </row>
    <row r="102" spans="1:15" ht="13.5">
      <c r="A102" s="129">
        <v>9.7</v>
      </c>
      <c r="B102" s="130">
        <f t="shared" si="3"/>
        <v>491.29210473202994</v>
      </c>
      <c r="C102" s="130">
        <f>A102*ScheibGen!D29</f>
        <v>465.59999999999997</v>
      </c>
      <c r="E102" s="130">
        <f t="shared" si="4"/>
        <v>25.69210473202996</v>
      </c>
      <c r="O102" s="131">
        <f>ScheibGen!F67</f>
        <v>0.2730588238073118</v>
      </c>
    </row>
    <row r="103" spans="1:15" ht="13.5">
      <c r="A103" s="129">
        <v>9.8</v>
      </c>
      <c r="B103" s="130">
        <f t="shared" si="3"/>
        <v>496.6245694384543</v>
      </c>
      <c r="C103" s="130">
        <f>A103*ScheibGen!D29</f>
        <v>470.40000000000003</v>
      </c>
      <c r="E103" s="130">
        <f t="shared" si="4"/>
        <v>26.22456943845423</v>
      </c>
      <c r="O103" s="131">
        <f>ScheibGen!F67</f>
        <v>0.2730588238073118</v>
      </c>
    </row>
    <row r="104" spans="1:15" ht="13.5">
      <c r="A104" s="129">
        <v>9.9</v>
      </c>
      <c r="B104" s="130">
        <f t="shared" si="3"/>
        <v>501.96249532135465</v>
      </c>
      <c r="C104" s="130">
        <f>A104*ScheibGen!D29</f>
        <v>475.20000000000005</v>
      </c>
      <c r="E104" s="130">
        <f t="shared" si="4"/>
        <v>26.762495321354628</v>
      </c>
      <c r="O104" s="131">
        <f>ScheibGen!F67</f>
        <v>0.2730588238073118</v>
      </c>
    </row>
    <row r="105" spans="1:15" ht="13.5">
      <c r="A105" s="129">
        <v>10</v>
      </c>
      <c r="B105" s="130">
        <f t="shared" si="3"/>
        <v>507.3058823807312</v>
      </c>
      <c r="C105" s="130">
        <f>A105*ScheibGen!D29</f>
        <v>480</v>
      </c>
      <c r="E105" s="130">
        <f t="shared" si="4"/>
        <v>27.305882380731177</v>
      </c>
      <c r="O105" s="131">
        <f>ScheibGen!F67</f>
        <v>0.2730588238073118</v>
      </c>
    </row>
    <row r="106" spans="1:15" ht="13.5">
      <c r="A106" s="129">
        <v>10.1</v>
      </c>
      <c r="B106" s="130">
        <f t="shared" si="3"/>
        <v>512.6547306165838</v>
      </c>
      <c r="C106" s="130">
        <f>A106*ScheibGen!D29</f>
        <v>484.79999999999995</v>
      </c>
      <c r="E106" s="130">
        <f t="shared" si="4"/>
        <v>27.854730616583872</v>
      </c>
      <c r="O106" s="131">
        <f>ScheibGen!F67</f>
        <v>0.2730588238073118</v>
      </c>
    </row>
    <row r="107" spans="1:15" ht="13.5">
      <c r="A107" s="129">
        <v>10.2</v>
      </c>
      <c r="B107" s="130">
        <f t="shared" si="3"/>
        <v>518.0090400289126</v>
      </c>
      <c r="C107" s="130">
        <f>A107*ScheibGen!D29</f>
        <v>489.59999999999997</v>
      </c>
      <c r="E107" s="130">
        <f t="shared" si="4"/>
        <v>28.409040028912717</v>
      </c>
      <c r="O107" s="131">
        <f>ScheibGen!F67</f>
        <v>0.2730588238073118</v>
      </c>
    </row>
    <row r="108" spans="1:15" ht="13.5">
      <c r="A108" s="129">
        <v>10.3</v>
      </c>
      <c r="B108" s="130">
        <f t="shared" si="3"/>
        <v>523.3688106177177</v>
      </c>
      <c r="C108" s="130">
        <f>A108*ScheibGen!D29</f>
        <v>494.40000000000003</v>
      </c>
      <c r="E108" s="130">
        <f t="shared" si="4"/>
        <v>28.96881061771771</v>
      </c>
      <c r="O108" s="131">
        <f>ScheibGen!F67</f>
        <v>0.2730588238073118</v>
      </c>
    </row>
    <row r="109" spans="1:15" ht="13.5">
      <c r="A109" s="129">
        <v>10.4</v>
      </c>
      <c r="B109" s="130">
        <f t="shared" si="3"/>
        <v>528.7340423829988</v>
      </c>
      <c r="C109" s="130">
        <f>A109*ScheibGen!D29</f>
        <v>499.20000000000005</v>
      </c>
      <c r="E109" s="130">
        <f t="shared" si="4"/>
        <v>29.534042382998845</v>
      </c>
      <c r="O109" s="131">
        <f>ScheibGen!F67</f>
        <v>0.2730588238073118</v>
      </c>
    </row>
    <row r="110" spans="1:15" ht="13.5">
      <c r="A110" s="129">
        <v>10.5</v>
      </c>
      <c r="B110" s="130">
        <f t="shared" si="3"/>
        <v>534.1047353247561</v>
      </c>
      <c r="C110" s="130">
        <f>A110*ScheibGen!D29</f>
        <v>504</v>
      </c>
      <c r="E110" s="130">
        <f t="shared" si="4"/>
        <v>30.104735324756124</v>
      </c>
      <c r="O110" s="131">
        <f>ScheibGen!F67</f>
        <v>0.2730588238073118</v>
      </c>
    </row>
    <row r="111" spans="1:15" ht="13.5">
      <c r="A111" s="129">
        <v>10.6</v>
      </c>
      <c r="B111" s="130">
        <f t="shared" si="3"/>
        <v>539.4808894429895</v>
      </c>
      <c r="C111" s="130">
        <f>A111*ScheibGen!D29</f>
        <v>508.79999999999995</v>
      </c>
      <c r="E111" s="130">
        <f t="shared" si="4"/>
        <v>30.68088944298955</v>
      </c>
      <c r="O111" s="131">
        <f>ScheibGen!F67</f>
        <v>0.2730588238073118</v>
      </c>
    </row>
    <row r="112" spans="1:15" ht="13.5">
      <c r="A112" s="129">
        <v>10.7</v>
      </c>
      <c r="B112" s="130">
        <f t="shared" si="3"/>
        <v>544.862504737699</v>
      </c>
      <c r="C112" s="130">
        <f>A112*ScheibGen!D29</f>
        <v>513.5999999999999</v>
      </c>
      <c r="E112" s="130">
        <f t="shared" si="4"/>
        <v>31.26250473769912</v>
      </c>
      <c r="O112" s="131">
        <f>ScheibGen!F67</f>
        <v>0.2730588238073118</v>
      </c>
    </row>
    <row r="113" spans="1:15" ht="13.5">
      <c r="A113" s="129">
        <v>10.8</v>
      </c>
      <c r="B113" s="130">
        <f t="shared" si="3"/>
        <v>550.2495812088849</v>
      </c>
      <c r="C113" s="130">
        <f>A113*ScheibGen!D29</f>
        <v>518.4000000000001</v>
      </c>
      <c r="E113" s="130">
        <f t="shared" si="4"/>
        <v>31.84958120888485</v>
      </c>
      <c r="O113" s="131">
        <f>ScheibGen!F67</f>
        <v>0.2730588238073118</v>
      </c>
    </row>
    <row r="114" spans="1:15" ht="13.5">
      <c r="A114" s="129">
        <v>10.9</v>
      </c>
      <c r="B114" s="130">
        <f t="shared" si="3"/>
        <v>555.6421188565467</v>
      </c>
      <c r="C114" s="130">
        <f>A114*ScheibGen!D29</f>
        <v>523.2</v>
      </c>
      <c r="E114" s="130">
        <f t="shared" si="4"/>
        <v>32.44211885654671</v>
      </c>
      <c r="O114" s="131">
        <f>ScheibGen!F67</f>
        <v>0.2730588238073118</v>
      </c>
    </row>
    <row r="115" spans="1:15" ht="13.5">
      <c r="A115" s="129">
        <v>11</v>
      </c>
      <c r="B115" s="130">
        <f t="shared" si="3"/>
        <v>561.0401176806847</v>
      </c>
      <c r="C115" s="130">
        <f>A115*ScheibGen!D29</f>
        <v>528</v>
      </c>
      <c r="E115" s="130">
        <f t="shared" si="4"/>
        <v>33.04011768068472</v>
      </c>
      <c r="O115" s="131">
        <f>ScheibGen!F67</f>
        <v>0.2730588238073118</v>
      </c>
    </row>
    <row r="116" spans="1:15" ht="13.5">
      <c r="A116" s="129">
        <v>11.1</v>
      </c>
      <c r="B116" s="130">
        <f t="shared" si="3"/>
        <v>566.4435776812988</v>
      </c>
      <c r="C116" s="130">
        <f>A116*ScheibGen!D29</f>
        <v>532.8</v>
      </c>
      <c r="E116" s="130">
        <f t="shared" si="4"/>
        <v>33.64357768129888</v>
      </c>
      <c r="O116" s="131">
        <f>ScheibGen!F67</f>
        <v>0.2730588238073118</v>
      </c>
    </row>
    <row r="117" spans="1:15" ht="13.5">
      <c r="A117" s="129">
        <v>11.2</v>
      </c>
      <c r="B117" s="130">
        <f t="shared" si="3"/>
        <v>571.8524988583891</v>
      </c>
      <c r="C117" s="130">
        <f>A117*ScheibGen!D29</f>
        <v>537.5999999999999</v>
      </c>
      <c r="E117" s="130">
        <f t="shared" si="4"/>
        <v>34.25249885838919</v>
      </c>
      <c r="O117" s="131">
        <f>ScheibGen!F67</f>
        <v>0.2730588238073118</v>
      </c>
    </row>
    <row r="118" spans="1:15" ht="13.5">
      <c r="A118" s="129">
        <v>11.3</v>
      </c>
      <c r="B118" s="130">
        <f t="shared" si="3"/>
        <v>577.2668812119557</v>
      </c>
      <c r="C118" s="130">
        <f>A118*ScheibGen!D29</f>
        <v>542.4000000000001</v>
      </c>
      <c r="E118" s="130">
        <f t="shared" si="4"/>
        <v>34.86688121195564</v>
      </c>
      <c r="O118" s="131">
        <f>ScheibGen!F67</f>
        <v>0.2730588238073118</v>
      </c>
    </row>
    <row r="119" spans="1:15" ht="13.5">
      <c r="A119" s="129">
        <v>11.4</v>
      </c>
      <c r="B119" s="130">
        <f t="shared" si="3"/>
        <v>582.6867247419983</v>
      </c>
      <c r="C119" s="130">
        <f>A119*ScheibGen!D29</f>
        <v>547.2</v>
      </c>
      <c r="E119" s="130">
        <f t="shared" si="4"/>
        <v>35.48672474199824</v>
      </c>
      <c r="O119" s="131">
        <f>ScheibGen!F67</f>
        <v>0.2730588238073118</v>
      </c>
    </row>
    <row r="120" spans="1:15" ht="13.5">
      <c r="A120" s="129">
        <v>11.5</v>
      </c>
      <c r="B120" s="130">
        <f t="shared" si="3"/>
        <v>588.112029448517</v>
      </c>
      <c r="C120" s="130">
        <f>A120*ScheibGen!D29</f>
        <v>552</v>
      </c>
      <c r="E120" s="130">
        <f t="shared" si="4"/>
        <v>36.112029448516985</v>
      </c>
      <c r="O120" s="131">
        <f>ScheibGen!F67</f>
        <v>0.2730588238073118</v>
      </c>
    </row>
    <row r="121" spans="1:15" ht="13.5">
      <c r="A121" s="129">
        <v>11.6</v>
      </c>
      <c r="B121" s="130">
        <f t="shared" si="3"/>
        <v>593.5427953315118</v>
      </c>
      <c r="C121" s="130">
        <f>A121*ScheibGen!D29</f>
        <v>556.8</v>
      </c>
      <c r="E121" s="130">
        <f t="shared" si="4"/>
        <v>36.74279533151187</v>
      </c>
      <c r="O121" s="131">
        <f>ScheibGen!F67</f>
        <v>0.2730588238073118</v>
      </c>
    </row>
    <row r="122" spans="1:15" ht="13.5">
      <c r="A122" s="129">
        <v>11.7</v>
      </c>
      <c r="B122" s="130">
        <f t="shared" si="3"/>
        <v>598.9790223909828</v>
      </c>
      <c r="C122" s="130">
        <f>A122*ScheibGen!D29</f>
        <v>561.5999999999999</v>
      </c>
      <c r="E122" s="130">
        <f t="shared" si="4"/>
        <v>37.379022390982904</v>
      </c>
      <c r="O122" s="131">
        <f>ScheibGen!F67</f>
        <v>0.2730588238073118</v>
      </c>
    </row>
    <row r="123" spans="1:15" ht="13.5">
      <c r="A123" s="129">
        <v>11.8</v>
      </c>
      <c r="B123" s="130">
        <f t="shared" si="3"/>
        <v>604.4207106269301</v>
      </c>
      <c r="C123" s="130">
        <f>A123*ScheibGen!D29</f>
        <v>566.4000000000001</v>
      </c>
      <c r="E123" s="130">
        <f t="shared" si="4"/>
        <v>38.0207106269301</v>
      </c>
      <c r="O123" s="131">
        <f>ScheibGen!F67</f>
        <v>0.2730588238073118</v>
      </c>
    </row>
    <row r="124" spans="1:15" ht="13.5">
      <c r="A124" s="129">
        <v>11.9</v>
      </c>
      <c r="B124" s="130">
        <f t="shared" si="3"/>
        <v>609.8678600393534</v>
      </c>
      <c r="C124" s="130">
        <f>A124*ScheibGen!D29</f>
        <v>571.2</v>
      </c>
      <c r="E124" s="130">
        <f t="shared" si="4"/>
        <v>38.66786003935343</v>
      </c>
      <c r="O124" s="131">
        <f>ScheibGen!F67</f>
        <v>0.2730588238073118</v>
      </c>
    </row>
    <row r="125" spans="1:15" ht="13.5">
      <c r="A125" s="129">
        <v>12</v>
      </c>
      <c r="B125" s="130">
        <f t="shared" si="3"/>
        <v>615.3204706282529</v>
      </c>
      <c r="C125" s="130">
        <f>A125*ScheibGen!D29</f>
        <v>576</v>
      </c>
      <c r="E125" s="130">
        <f t="shared" si="4"/>
        <v>39.3204706282529</v>
      </c>
      <c r="O125" s="131">
        <f>ScheibGen!F67</f>
        <v>0.2730588238073118</v>
      </c>
    </row>
    <row r="126" spans="1:15" ht="13.5">
      <c r="A126" s="129">
        <v>12.1</v>
      </c>
      <c r="B126" s="130">
        <f t="shared" si="3"/>
        <v>620.7785423936284</v>
      </c>
      <c r="C126" s="130">
        <f>A126*ScheibGen!D29</f>
        <v>580.8</v>
      </c>
      <c r="E126" s="130">
        <f t="shared" si="4"/>
        <v>39.978542393628516</v>
      </c>
      <c r="O126" s="131">
        <f>ScheibGen!F67</f>
        <v>0.2730588238073118</v>
      </c>
    </row>
    <row r="127" spans="1:15" ht="13.5">
      <c r="A127" s="129">
        <v>12.2</v>
      </c>
      <c r="B127" s="130">
        <f t="shared" si="3"/>
        <v>626.2420753354802</v>
      </c>
      <c r="C127" s="130">
        <f>A127*ScheibGen!D29</f>
        <v>585.5999999999999</v>
      </c>
      <c r="E127" s="130">
        <f t="shared" si="4"/>
        <v>40.64207533548028</v>
      </c>
      <c r="O127" s="131">
        <f>ScheibGen!F67</f>
        <v>0.2730588238073118</v>
      </c>
    </row>
    <row r="128" spans="1:15" ht="13.5">
      <c r="A128" s="129">
        <v>12.3</v>
      </c>
      <c r="B128" s="130">
        <f t="shared" si="3"/>
        <v>631.7110694538082</v>
      </c>
      <c r="C128" s="130">
        <f>A128*ScheibGen!D29</f>
        <v>590.4000000000001</v>
      </c>
      <c r="E128" s="130">
        <f t="shared" si="4"/>
        <v>41.3110694538082</v>
      </c>
      <c r="O128" s="131">
        <f>ScheibGen!F67</f>
        <v>0.2730588238073118</v>
      </c>
    </row>
    <row r="129" spans="1:15" ht="13.5">
      <c r="A129" s="129">
        <v>12.4</v>
      </c>
      <c r="B129" s="130">
        <f t="shared" si="3"/>
        <v>637.1855247486124</v>
      </c>
      <c r="C129" s="130">
        <f>A129*ScheibGen!D29</f>
        <v>595.2</v>
      </c>
      <c r="E129" s="130">
        <f t="shared" si="4"/>
        <v>41.985524748612264</v>
      </c>
      <c r="O129" s="131">
        <f>ScheibGen!F67</f>
        <v>0.2730588238073118</v>
      </c>
    </row>
    <row r="130" spans="1:15" ht="13.5">
      <c r="A130" s="129">
        <v>12.5</v>
      </c>
      <c r="B130" s="130">
        <f t="shared" si="3"/>
        <v>642.6654412198925</v>
      </c>
      <c r="C130" s="130">
        <f>A130*ScheibGen!D29</f>
        <v>600</v>
      </c>
      <c r="E130" s="130">
        <f t="shared" si="4"/>
        <v>42.665441219892465</v>
      </c>
      <c r="O130" s="131">
        <f>ScheibGen!F67</f>
        <v>0.2730588238073118</v>
      </c>
    </row>
    <row r="131" spans="1:15" ht="13.5">
      <c r="A131" s="129">
        <v>12.6</v>
      </c>
      <c r="B131" s="130">
        <f t="shared" si="3"/>
        <v>648.1508188676488</v>
      </c>
      <c r="C131" s="130">
        <f>A131*ScheibGen!D29</f>
        <v>604.8</v>
      </c>
      <c r="E131" s="130">
        <f t="shared" si="4"/>
        <v>43.35081886764882</v>
      </c>
      <c r="O131" s="131">
        <f>ScheibGen!F67</f>
        <v>0.2730588238073118</v>
      </c>
    </row>
    <row r="132" spans="1:15" ht="13.5">
      <c r="A132" s="129">
        <v>12.7</v>
      </c>
      <c r="B132" s="130">
        <f t="shared" si="3"/>
        <v>653.6416576918812</v>
      </c>
      <c r="C132" s="130">
        <f>A132*ScheibGen!D29</f>
        <v>609.5999999999999</v>
      </c>
      <c r="E132" s="130">
        <f t="shared" si="4"/>
        <v>44.04165769188131</v>
      </c>
      <c r="O132" s="131">
        <f>ScheibGen!F67</f>
        <v>0.2730588238073118</v>
      </c>
    </row>
    <row r="133" spans="1:15" ht="13.5">
      <c r="A133" s="129">
        <v>12.8</v>
      </c>
      <c r="B133" s="130">
        <f t="shared" si="3"/>
        <v>659.13795769259</v>
      </c>
      <c r="C133" s="130">
        <f>A133*ScheibGen!D29</f>
        <v>614.4000000000001</v>
      </c>
      <c r="E133" s="130">
        <f t="shared" si="4"/>
        <v>44.73795769258997</v>
      </c>
      <c r="O133" s="131">
        <f>ScheibGen!F67</f>
        <v>0.2730588238073118</v>
      </c>
    </row>
    <row r="134" spans="1:15" ht="13.5">
      <c r="A134" s="129">
        <v>12.9</v>
      </c>
      <c r="B134" s="130">
        <f aca="true" t="shared" si="5" ref="B134:B197">C134+E134</f>
        <v>664.6397188697748</v>
      </c>
      <c r="C134" s="130">
        <f>A134*ScheibGen!D29</f>
        <v>619.2</v>
      </c>
      <c r="E134" s="130">
        <f aca="true" t="shared" si="6" ref="E134:E197">(A134*A134)*O134</f>
        <v>45.43971886977475</v>
      </c>
      <c r="O134" s="131">
        <f>ScheibGen!F67</f>
        <v>0.2730588238073118</v>
      </c>
    </row>
    <row r="135" spans="1:15" ht="13.5">
      <c r="A135" s="129">
        <v>13</v>
      </c>
      <c r="B135" s="130">
        <f t="shared" si="5"/>
        <v>670.1469412234356</v>
      </c>
      <c r="C135" s="130">
        <f>A135*ScheibGen!D29</f>
        <v>624</v>
      </c>
      <c r="E135" s="130">
        <f t="shared" si="6"/>
        <v>46.14694122343569</v>
      </c>
      <c r="O135" s="131">
        <f>ScheibGen!F67</f>
        <v>0.2730588238073118</v>
      </c>
    </row>
    <row r="136" spans="1:15" ht="13.5">
      <c r="A136" s="129">
        <v>13.1</v>
      </c>
      <c r="B136" s="130">
        <f t="shared" si="5"/>
        <v>675.6596247535728</v>
      </c>
      <c r="C136" s="130">
        <f>A136*ScheibGen!D29</f>
        <v>628.8</v>
      </c>
      <c r="E136" s="130">
        <f t="shared" si="6"/>
        <v>46.85962475357277</v>
      </c>
      <c r="O136" s="131">
        <f>ScheibGen!F67</f>
        <v>0.2730588238073118</v>
      </c>
    </row>
    <row r="137" spans="1:15" ht="13.5">
      <c r="A137" s="129">
        <v>13.2</v>
      </c>
      <c r="B137" s="130">
        <f t="shared" si="5"/>
        <v>681.1777694601859</v>
      </c>
      <c r="C137" s="130">
        <f>A137*ScheibGen!D29</f>
        <v>633.5999999999999</v>
      </c>
      <c r="E137" s="130">
        <f t="shared" si="6"/>
        <v>47.577769460186</v>
      </c>
      <c r="O137" s="131">
        <f>ScheibGen!F67</f>
        <v>0.2730588238073118</v>
      </c>
    </row>
    <row r="138" spans="1:15" ht="13.5">
      <c r="A138" s="129">
        <v>13.3</v>
      </c>
      <c r="B138" s="130">
        <f t="shared" si="5"/>
        <v>686.7013753432755</v>
      </c>
      <c r="C138" s="130">
        <f>A138*ScheibGen!D29</f>
        <v>638.4000000000001</v>
      </c>
      <c r="E138" s="130">
        <f t="shared" si="6"/>
        <v>48.30137534327538</v>
      </c>
      <c r="O138" s="131">
        <f>ScheibGen!F67</f>
        <v>0.2730588238073118</v>
      </c>
    </row>
    <row r="139" spans="1:15" ht="13.5">
      <c r="A139" s="129">
        <v>13.4</v>
      </c>
      <c r="B139" s="130">
        <f t="shared" si="5"/>
        <v>692.2304424028409</v>
      </c>
      <c r="C139" s="130">
        <f>A139*ScheibGen!D29</f>
        <v>643.2</v>
      </c>
      <c r="E139" s="130">
        <f t="shared" si="6"/>
        <v>49.030442402840904</v>
      </c>
      <c r="O139" s="131">
        <f>ScheibGen!F67</f>
        <v>0.2730588238073118</v>
      </c>
    </row>
    <row r="140" spans="1:15" ht="13.5">
      <c r="A140" s="129">
        <v>13.5</v>
      </c>
      <c r="B140" s="130">
        <f t="shared" si="5"/>
        <v>697.7649706388826</v>
      </c>
      <c r="C140" s="130">
        <f>A140*ScheibGen!D29</f>
        <v>648</v>
      </c>
      <c r="E140" s="130">
        <f t="shared" si="6"/>
        <v>49.76497063888257</v>
      </c>
      <c r="O140" s="131">
        <f>ScheibGen!F67</f>
        <v>0.2730588238073118</v>
      </c>
    </row>
    <row r="141" spans="1:15" ht="13.5">
      <c r="A141" s="129">
        <v>13.6</v>
      </c>
      <c r="B141" s="130">
        <f t="shared" si="5"/>
        <v>703.3049600514004</v>
      </c>
      <c r="C141" s="130">
        <f>A141*ScheibGen!D29</f>
        <v>652.8</v>
      </c>
      <c r="E141" s="130">
        <f t="shared" si="6"/>
        <v>50.50496005140038</v>
      </c>
      <c r="O141" s="131">
        <f>ScheibGen!F67</f>
        <v>0.2730588238073118</v>
      </c>
    </row>
    <row r="142" spans="1:15" ht="13.5">
      <c r="A142" s="129">
        <v>13.7</v>
      </c>
      <c r="B142" s="130">
        <f t="shared" si="5"/>
        <v>708.8504106403942</v>
      </c>
      <c r="C142" s="130">
        <f>A142*ScheibGen!D29</f>
        <v>657.5999999999999</v>
      </c>
      <c r="E142" s="130">
        <f t="shared" si="6"/>
        <v>51.25041064039434</v>
      </c>
      <c r="O142" s="131">
        <f>ScheibGen!F67</f>
        <v>0.2730588238073118</v>
      </c>
    </row>
    <row r="143" spans="1:15" ht="13.5">
      <c r="A143" s="129">
        <v>13.8</v>
      </c>
      <c r="B143" s="130">
        <f t="shared" si="5"/>
        <v>714.4013224058646</v>
      </c>
      <c r="C143" s="130">
        <f>A143*ScheibGen!D29</f>
        <v>662.4000000000001</v>
      </c>
      <c r="E143" s="130">
        <f t="shared" si="6"/>
        <v>52.001322405864464</v>
      </c>
      <c r="O143" s="131">
        <f>ScheibGen!F67</f>
        <v>0.2730588238073118</v>
      </c>
    </row>
    <row r="144" spans="1:15" ht="13.5">
      <c r="A144" s="129">
        <v>13.9</v>
      </c>
      <c r="B144" s="130">
        <f t="shared" si="5"/>
        <v>719.9576953478107</v>
      </c>
      <c r="C144" s="130">
        <f>A144*ScheibGen!D29</f>
        <v>667.2</v>
      </c>
      <c r="E144" s="130">
        <f t="shared" si="6"/>
        <v>52.75769534781071</v>
      </c>
      <c r="O144" s="131">
        <f>ScheibGen!F67</f>
        <v>0.2730588238073118</v>
      </c>
    </row>
    <row r="145" spans="1:15" ht="13.5">
      <c r="A145" s="129">
        <v>14</v>
      </c>
      <c r="B145" s="130">
        <f t="shared" si="5"/>
        <v>725.519529466233</v>
      </c>
      <c r="C145" s="130">
        <f>A145*ScheibGen!D29</f>
        <v>672</v>
      </c>
      <c r="E145" s="130">
        <f t="shared" si="6"/>
        <v>53.51952946623311</v>
      </c>
      <c r="O145" s="131">
        <f>ScheibGen!F67</f>
        <v>0.2730588238073118</v>
      </c>
    </row>
    <row r="146" spans="1:15" ht="13.5">
      <c r="A146" s="129">
        <v>14.1</v>
      </c>
      <c r="B146" s="130">
        <f t="shared" si="5"/>
        <v>731.0868247611317</v>
      </c>
      <c r="C146" s="130">
        <f>A146*ScheibGen!D29</f>
        <v>676.8</v>
      </c>
      <c r="E146" s="130">
        <f t="shared" si="6"/>
        <v>54.286824761131655</v>
      </c>
      <c r="O146" s="131">
        <f>ScheibGen!F67</f>
        <v>0.2730588238073118</v>
      </c>
    </row>
    <row r="147" spans="1:15" ht="13.5">
      <c r="A147" s="129">
        <v>14.2</v>
      </c>
      <c r="B147" s="130">
        <f t="shared" si="5"/>
        <v>736.6595812325063</v>
      </c>
      <c r="C147" s="130">
        <f>A147*ScheibGen!D29</f>
        <v>681.5999999999999</v>
      </c>
      <c r="E147" s="130">
        <f t="shared" si="6"/>
        <v>55.059581232506346</v>
      </c>
      <c r="O147" s="131">
        <f>ScheibGen!F67</f>
        <v>0.2730588238073118</v>
      </c>
    </row>
    <row r="148" spans="1:15" ht="13.5">
      <c r="A148" s="129">
        <v>14.3</v>
      </c>
      <c r="B148" s="130">
        <f t="shared" si="5"/>
        <v>742.2377988803573</v>
      </c>
      <c r="C148" s="130">
        <f>A148*ScheibGen!D29</f>
        <v>686.4000000000001</v>
      </c>
      <c r="E148" s="130">
        <f t="shared" si="6"/>
        <v>55.83779888035719</v>
      </c>
      <c r="O148" s="131">
        <f>ScheibGen!F67</f>
        <v>0.2730588238073118</v>
      </c>
    </row>
    <row r="149" spans="1:15" ht="13.5">
      <c r="A149" s="129">
        <v>14.4</v>
      </c>
      <c r="B149" s="130">
        <f t="shared" si="5"/>
        <v>747.8214777046842</v>
      </c>
      <c r="C149" s="130">
        <f>A149*ScheibGen!D29</f>
        <v>691.2</v>
      </c>
      <c r="E149" s="130">
        <f t="shared" si="6"/>
        <v>56.621477704684175</v>
      </c>
      <c r="O149" s="131">
        <f>ScheibGen!F67</f>
        <v>0.2730588238073118</v>
      </c>
    </row>
    <row r="150" spans="1:15" ht="13.5">
      <c r="A150" s="129">
        <v>14.5</v>
      </c>
      <c r="B150" s="130">
        <f t="shared" si="5"/>
        <v>753.4106177054873</v>
      </c>
      <c r="C150" s="130">
        <f>A150*ScheibGen!D29</f>
        <v>696</v>
      </c>
      <c r="E150" s="130">
        <f t="shared" si="6"/>
        <v>57.410617705487304</v>
      </c>
      <c r="O150" s="131">
        <f>ScheibGen!F67</f>
        <v>0.2730588238073118</v>
      </c>
    </row>
    <row r="151" spans="1:15" ht="13.5">
      <c r="A151" s="129">
        <v>14.6</v>
      </c>
      <c r="B151" s="130">
        <f t="shared" si="5"/>
        <v>759.0052188827665</v>
      </c>
      <c r="C151" s="130">
        <f>A151*ScheibGen!D29</f>
        <v>700.8</v>
      </c>
      <c r="E151" s="130">
        <f t="shared" si="6"/>
        <v>58.20521888276658</v>
      </c>
      <c r="O151" s="131">
        <f>ScheibGen!F67</f>
        <v>0.2730588238073118</v>
      </c>
    </row>
    <row r="152" spans="1:15" ht="13.5">
      <c r="A152" s="129">
        <v>14.7</v>
      </c>
      <c r="B152" s="130">
        <f t="shared" si="5"/>
        <v>764.6052812365219</v>
      </c>
      <c r="C152" s="130">
        <f>A152*ScheibGen!D29</f>
        <v>705.5999999999999</v>
      </c>
      <c r="E152" s="130">
        <f t="shared" si="6"/>
        <v>59.005281236521995</v>
      </c>
      <c r="O152" s="131">
        <f>ScheibGen!F67</f>
        <v>0.2730588238073118</v>
      </c>
    </row>
    <row r="153" spans="1:15" ht="13.5">
      <c r="A153" s="129">
        <v>14.8</v>
      </c>
      <c r="B153" s="130">
        <f t="shared" si="5"/>
        <v>770.2108047667537</v>
      </c>
      <c r="C153" s="130">
        <f>A153*ScheibGen!D29</f>
        <v>710.4000000000001</v>
      </c>
      <c r="E153" s="130">
        <f t="shared" si="6"/>
        <v>59.81080476675358</v>
      </c>
      <c r="O153" s="131">
        <f>ScheibGen!F67</f>
        <v>0.2730588238073118</v>
      </c>
    </row>
    <row r="154" spans="1:15" ht="13.5">
      <c r="A154" s="129">
        <v>14.9</v>
      </c>
      <c r="B154" s="130">
        <f t="shared" si="5"/>
        <v>775.8217894734613</v>
      </c>
      <c r="C154" s="130">
        <f>A154*ScheibGen!D29</f>
        <v>715.2</v>
      </c>
      <c r="E154" s="130">
        <f t="shared" si="6"/>
        <v>60.62178947346129</v>
      </c>
      <c r="O154" s="131">
        <f>ScheibGen!F67</f>
        <v>0.2730588238073118</v>
      </c>
    </row>
    <row r="155" spans="1:15" ht="13.5">
      <c r="A155" s="129">
        <v>15</v>
      </c>
      <c r="B155" s="130">
        <f t="shared" si="5"/>
        <v>781.4382353566451</v>
      </c>
      <c r="C155" s="130">
        <f>A155*ScheibGen!D29</f>
        <v>720</v>
      </c>
      <c r="E155" s="130">
        <f t="shared" si="6"/>
        <v>61.43823535664515</v>
      </c>
      <c r="O155" s="131">
        <f>ScheibGen!F67</f>
        <v>0.2730588238073118</v>
      </c>
    </row>
    <row r="156" spans="1:15" ht="13.5">
      <c r="A156" s="129">
        <v>15.1</v>
      </c>
      <c r="B156" s="130">
        <f t="shared" si="5"/>
        <v>787.0601424163051</v>
      </c>
      <c r="C156" s="130">
        <f>A156*ScheibGen!D29</f>
        <v>724.8</v>
      </c>
      <c r="E156" s="130">
        <f t="shared" si="6"/>
        <v>62.26014241630516</v>
      </c>
      <c r="O156" s="131">
        <f>ScheibGen!F67</f>
        <v>0.2730588238073118</v>
      </c>
    </row>
    <row r="157" spans="1:15" ht="13.5">
      <c r="A157" s="129">
        <v>15.2</v>
      </c>
      <c r="B157" s="130">
        <f t="shared" si="5"/>
        <v>792.6875106524412</v>
      </c>
      <c r="C157" s="130">
        <f>A157*ScheibGen!D29</f>
        <v>729.5999999999999</v>
      </c>
      <c r="E157" s="130">
        <f t="shared" si="6"/>
        <v>63.08751065244131</v>
      </c>
      <c r="O157" s="131">
        <f>ScheibGen!F67</f>
        <v>0.2730588238073118</v>
      </c>
    </row>
    <row r="158" spans="1:15" ht="13.5">
      <c r="A158" s="129">
        <v>15.3</v>
      </c>
      <c r="B158" s="130">
        <f t="shared" si="5"/>
        <v>798.3203400650538</v>
      </c>
      <c r="C158" s="130">
        <f>A158*ScheibGen!D29</f>
        <v>734.4000000000001</v>
      </c>
      <c r="E158" s="130">
        <f t="shared" si="6"/>
        <v>63.92034006505362</v>
      </c>
      <c r="O158" s="131">
        <f>ScheibGen!F67</f>
        <v>0.2730588238073118</v>
      </c>
    </row>
    <row r="159" spans="1:15" ht="13.5">
      <c r="A159" s="129">
        <v>15.4</v>
      </c>
      <c r="B159" s="130">
        <f t="shared" si="5"/>
        <v>803.9586306541421</v>
      </c>
      <c r="C159" s="130">
        <f>A159*ScheibGen!D29</f>
        <v>739.2</v>
      </c>
      <c r="E159" s="130">
        <f t="shared" si="6"/>
        <v>64.75863065414207</v>
      </c>
      <c r="O159" s="131">
        <f>ScheibGen!F67</f>
        <v>0.2730588238073118</v>
      </c>
    </row>
    <row r="160" spans="1:15" ht="13.5">
      <c r="A160" s="129">
        <v>15.5</v>
      </c>
      <c r="B160" s="130">
        <f t="shared" si="5"/>
        <v>809.6023824197066</v>
      </c>
      <c r="C160" s="130">
        <f>A160*ScheibGen!D29</f>
        <v>744</v>
      </c>
      <c r="E160" s="130">
        <f t="shared" si="6"/>
        <v>65.60238241970666</v>
      </c>
      <c r="O160" s="131">
        <f>ScheibGen!F67</f>
        <v>0.2730588238073118</v>
      </c>
    </row>
    <row r="161" spans="1:15" ht="13.5">
      <c r="A161" s="129">
        <v>15.6</v>
      </c>
      <c r="B161" s="130">
        <f t="shared" si="5"/>
        <v>815.2515953617474</v>
      </c>
      <c r="C161" s="130">
        <f>A161*ScheibGen!D29</f>
        <v>748.8</v>
      </c>
      <c r="E161" s="130">
        <f t="shared" si="6"/>
        <v>66.4515953617474</v>
      </c>
      <c r="O161" s="131">
        <f>ScheibGen!F67</f>
        <v>0.2730588238073118</v>
      </c>
    </row>
    <row r="162" spans="1:15" ht="13.5">
      <c r="A162" s="129">
        <v>15.7</v>
      </c>
      <c r="B162" s="130">
        <f t="shared" si="5"/>
        <v>820.9062694802642</v>
      </c>
      <c r="C162" s="130">
        <f>A162*ScheibGen!D29</f>
        <v>753.5999999999999</v>
      </c>
      <c r="E162" s="130">
        <f t="shared" si="6"/>
        <v>67.30626948026428</v>
      </c>
      <c r="O162" s="131">
        <f>ScheibGen!F67</f>
        <v>0.2730588238073118</v>
      </c>
    </row>
    <row r="163" spans="1:15" ht="13.5">
      <c r="A163" s="129">
        <v>15.8</v>
      </c>
      <c r="B163" s="130">
        <f t="shared" si="5"/>
        <v>826.5664047752574</v>
      </c>
      <c r="C163" s="130">
        <f>A163*ScheibGen!D29</f>
        <v>758.4000000000001</v>
      </c>
      <c r="E163" s="130">
        <f t="shared" si="6"/>
        <v>68.16640477525732</v>
      </c>
      <c r="O163" s="131">
        <f>ScheibGen!F67</f>
        <v>0.2730588238073118</v>
      </c>
    </row>
    <row r="164" spans="1:15" ht="13.5">
      <c r="A164" s="129">
        <v>15.9</v>
      </c>
      <c r="B164" s="130">
        <f t="shared" si="5"/>
        <v>832.2320012467266</v>
      </c>
      <c r="C164" s="130">
        <f>A164*ScheibGen!D29</f>
        <v>763.2</v>
      </c>
      <c r="E164" s="130">
        <f t="shared" si="6"/>
        <v>69.0320012467265</v>
      </c>
      <c r="O164" s="131">
        <f>ScheibGen!F67</f>
        <v>0.2730588238073118</v>
      </c>
    </row>
    <row r="165" spans="1:15" ht="13.5">
      <c r="A165" s="129">
        <v>16</v>
      </c>
      <c r="B165" s="130">
        <f t="shared" si="5"/>
        <v>837.9030588946719</v>
      </c>
      <c r="C165" s="130">
        <f>A165*ScheibGen!D29</f>
        <v>768</v>
      </c>
      <c r="E165" s="130">
        <f t="shared" si="6"/>
        <v>69.90305889467182</v>
      </c>
      <c r="O165" s="131">
        <f>ScheibGen!F67</f>
        <v>0.2730588238073118</v>
      </c>
    </row>
    <row r="166" spans="1:15" ht="13.5">
      <c r="A166" s="129">
        <v>16.1</v>
      </c>
      <c r="B166" s="130">
        <f t="shared" si="5"/>
        <v>843.5795777190933</v>
      </c>
      <c r="C166" s="130">
        <f>A166*ScheibGen!D29</f>
        <v>772.8000000000001</v>
      </c>
      <c r="E166" s="130">
        <f t="shared" si="6"/>
        <v>70.7795777190933</v>
      </c>
      <c r="O166" s="131">
        <f>ScheibGen!F67</f>
        <v>0.2730588238073118</v>
      </c>
    </row>
    <row r="167" spans="1:15" ht="13.5">
      <c r="A167" s="129">
        <v>16.2</v>
      </c>
      <c r="B167" s="130">
        <f t="shared" si="5"/>
        <v>849.2615577199908</v>
      </c>
      <c r="C167" s="130">
        <f>A167*ScheibGen!D29</f>
        <v>777.5999999999999</v>
      </c>
      <c r="E167" s="130">
        <f t="shared" si="6"/>
        <v>71.66155771999091</v>
      </c>
      <c r="O167" s="131">
        <f>ScheibGen!F67</f>
        <v>0.2730588238073118</v>
      </c>
    </row>
    <row r="168" spans="1:15" ht="13.5">
      <c r="A168" s="129">
        <v>16.3</v>
      </c>
      <c r="B168" s="130">
        <f t="shared" si="5"/>
        <v>854.9489988973647</v>
      </c>
      <c r="C168" s="130">
        <f>A168*ScheibGen!D29</f>
        <v>782.4000000000001</v>
      </c>
      <c r="E168" s="130">
        <f t="shared" si="6"/>
        <v>72.54899889736467</v>
      </c>
      <c r="O168" s="131">
        <f>ScheibGen!F67</f>
        <v>0.2730588238073118</v>
      </c>
    </row>
    <row r="169" spans="1:15" ht="13.5">
      <c r="A169" s="129">
        <v>16.4</v>
      </c>
      <c r="B169" s="130">
        <f t="shared" si="5"/>
        <v>860.6419012512144</v>
      </c>
      <c r="C169" s="130">
        <f>A169*ScheibGen!D29</f>
        <v>787.1999999999999</v>
      </c>
      <c r="E169" s="130">
        <f t="shared" si="6"/>
        <v>73.44190125121457</v>
      </c>
      <c r="O169" s="131">
        <f>ScheibGen!F67</f>
        <v>0.2730588238073118</v>
      </c>
    </row>
    <row r="170" spans="1:15" ht="13.5">
      <c r="A170" s="129">
        <v>16.5</v>
      </c>
      <c r="B170" s="130">
        <f t="shared" si="5"/>
        <v>866.3402647815407</v>
      </c>
      <c r="C170" s="130">
        <f>A170*ScheibGen!D29</f>
        <v>792</v>
      </c>
      <c r="E170" s="130">
        <f t="shared" si="6"/>
        <v>74.34026478154063</v>
      </c>
      <c r="O170" s="131">
        <f>ScheibGen!F67</f>
        <v>0.2730588238073118</v>
      </c>
    </row>
    <row r="171" spans="1:15" ht="13.5">
      <c r="A171" s="129">
        <v>16.6</v>
      </c>
      <c r="B171" s="130">
        <f t="shared" si="5"/>
        <v>872.0440894883429</v>
      </c>
      <c r="C171" s="130">
        <f>A171*ScheibGen!D29</f>
        <v>796.8000000000001</v>
      </c>
      <c r="E171" s="130">
        <f t="shared" si="6"/>
        <v>75.24408948834285</v>
      </c>
      <c r="O171" s="131">
        <f>ScheibGen!F67</f>
        <v>0.2730588238073118</v>
      </c>
    </row>
    <row r="172" spans="1:15" ht="13.5">
      <c r="A172" s="129">
        <v>16.7</v>
      </c>
      <c r="B172" s="130">
        <f t="shared" si="5"/>
        <v>877.7533753716211</v>
      </c>
      <c r="C172" s="130">
        <f>A172*ScheibGen!D29</f>
        <v>801.5999999999999</v>
      </c>
      <c r="E172" s="130">
        <f t="shared" si="6"/>
        <v>76.15337537162118</v>
      </c>
      <c r="O172" s="131">
        <f>ScheibGen!F67</f>
        <v>0.2730588238073118</v>
      </c>
    </row>
    <row r="173" spans="1:15" ht="13.5">
      <c r="A173" s="129">
        <v>16.8</v>
      </c>
      <c r="B173" s="130">
        <f t="shared" si="5"/>
        <v>883.4681224313758</v>
      </c>
      <c r="C173" s="130">
        <f>A173*ScheibGen!D29</f>
        <v>806.4000000000001</v>
      </c>
      <c r="E173" s="130">
        <f t="shared" si="6"/>
        <v>77.06812243137568</v>
      </c>
      <c r="O173" s="131">
        <f>ScheibGen!F67</f>
        <v>0.2730588238073118</v>
      </c>
    </row>
    <row r="174" spans="1:15" ht="13.5">
      <c r="A174" s="129">
        <v>16.9</v>
      </c>
      <c r="B174" s="130">
        <f t="shared" si="5"/>
        <v>889.1883306676062</v>
      </c>
      <c r="C174" s="130">
        <f>A174*ScheibGen!D29</f>
        <v>811.1999999999999</v>
      </c>
      <c r="E174" s="130">
        <f t="shared" si="6"/>
        <v>77.9883306676063</v>
      </c>
      <c r="O174" s="131">
        <f>ScheibGen!F67</f>
        <v>0.2730588238073118</v>
      </c>
    </row>
    <row r="175" spans="1:15" ht="13.5">
      <c r="A175" s="129">
        <v>17</v>
      </c>
      <c r="B175" s="130">
        <f t="shared" si="5"/>
        <v>894.9140000803131</v>
      </c>
      <c r="C175" s="130">
        <f>A175*ScheibGen!D29</f>
        <v>816</v>
      </c>
      <c r="E175" s="130">
        <f t="shared" si="6"/>
        <v>78.9140000803131</v>
      </c>
      <c r="O175" s="131">
        <f>ScheibGen!F67</f>
        <v>0.2730588238073118</v>
      </c>
    </row>
    <row r="176" spans="1:15" ht="13.5">
      <c r="A176" s="129">
        <v>17.1</v>
      </c>
      <c r="B176" s="130">
        <f t="shared" si="5"/>
        <v>900.6451306694961</v>
      </c>
      <c r="C176" s="130">
        <f>A176*ScheibGen!D29</f>
        <v>820.8000000000001</v>
      </c>
      <c r="E176" s="130">
        <f t="shared" si="6"/>
        <v>79.84513066949604</v>
      </c>
      <c r="O176" s="131">
        <f>ScheibGen!F67</f>
        <v>0.2730588238073118</v>
      </c>
    </row>
    <row r="177" spans="1:15" ht="13.5">
      <c r="A177" s="129">
        <v>17.2</v>
      </c>
      <c r="B177" s="130">
        <f t="shared" si="5"/>
        <v>906.381722435155</v>
      </c>
      <c r="C177" s="130">
        <f>A177*ScheibGen!D29</f>
        <v>825.5999999999999</v>
      </c>
      <c r="E177" s="130">
        <f t="shared" si="6"/>
        <v>80.7817224351551</v>
      </c>
      <c r="O177" s="131">
        <f>ScheibGen!F67</f>
        <v>0.2730588238073118</v>
      </c>
    </row>
    <row r="178" spans="1:15" ht="13.5">
      <c r="A178" s="129">
        <v>17.3</v>
      </c>
      <c r="B178" s="130">
        <f t="shared" si="5"/>
        <v>912.1237753772905</v>
      </c>
      <c r="C178" s="130">
        <f>A178*ScheibGen!D29</f>
        <v>830.4000000000001</v>
      </c>
      <c r="E178" s="130">
        <f t="shared" si="6"/>
        <v>81.72377537729035</v>
      </c>
      <c r="O178" s="131">
        <f>ScheibGen!F67</f>
        <v>0.2730588238073118</v>
      </c>
    </row>
    <row r="179" spans="1:15" ht="13.5">
      <c r="A179" s="129">
        <v>17.4</v>
      </c>
      <c r="B179" s="130">
        <f t="shared" si="5"/>
        <v>917.8712894959016</v>
      </c>
      <c r="C179" s="130">
        <f>A179*ScheibGen!D29</f>
        <v>835.1999999999999</v>
      </c>
      <c r="E179" s="130">
        <f t="shared" si="6"/>
        <v>82.67128949590169</v>
      </c>
      <c r="O179" s="131">
        <f>ScheibGen!F67</f>
        <v>0.2730588238073118</v>
      </c>
    </row>
    <row r="180" spans="1:15" ht="13.5">
      <c r="A180" s="129">
        <v>17.5</v>
      </c>
      <c r="B180" s="130">
        <f t="shared" si="5"/>
        <v>923.6242647909892</v>
      </c>
      <c r="C180" s="130">
        <f>A180*ScheibGen!D29</f>
        <v>840</v>
      </c>
      <c r="E180" s="130">
        <f t="shared" si="6"/>
        <v>83.62426479098923</v>
      </c>
      <c r="O180" s="131">
        <f>ScheibGen!F67</f>
        <v>0.2730588238073118</v>
      </c>
    </row>
    <row r="181" spans="1:15" ht="13.5">
      <c r="A181" s="129">
        <v>17.6</v>
      </c>
      <c r="B181" s="130">
        <f t="shared" si="5"/>
        <v>929.3827012625529</v>
      </c>
      <c r="C181" s="130">
        <f>A181*ScheibGen!D29</f>
        <v>844.8000000000001</v>
      </c>
      <c r="E181" s="130">
        <f t="shared" si="6"/>
        <v>84.58270126255292</v>
      </c>
      <c r="O181" s="131">
        <f>ScheibGen!F67</f>
        <v>0.2730588238073118</v>
      </c>
    </row>
    <row r="182" spans="1:15" ht="13.5">
      <c r="A182" s="129">
        <v>17.7</v>
      </c>
      <c r="B182" s="130">
        <f t="shared" si="5"/>
        <v>935.1465989105926</v>
      </c>
      <c r="C182" s="130">
        <f>A182*ScheibGen!D29</f>
        <v>849.5999999999999</v>
      </c>
      <c r="E182" s="130">
        <f t="shared" si="6"/>
        <v>85.54659891059269</v>
      </c>
      <c r="O182" s="131">
        <f>ScheibGen!F67</f>
        <v>0.2730588238073118</v>
      </c>
    </row>
    <row r="183" spans="1:15" ht="13.5">
      <c r="A183" s="129">
        <v>17.8</v>
      </c>
      <c r="B183" s="130">
        <f t="shared" si="5"/>
        <v>940.9159577351088</v>
      </c>
      <c r="C183" s="130">
        <f>A183*ScheibGen!D29</f>
        <v>854.4000000000001</v>
      </c>
      <c r="E183" s="130">
        <f t="shared" si="6"/>
        <v>86.51595773510867</v>
      </c>
      <c r="O183" s="131">
        <f>ScheibGen!F67</f>
        <v>0.2730588238073118</v>
      </c>
    </row>
    <row r="184" spans="1:15" ht="13.5">
      <c r="A184" s="129">
        <v>17.9</v>
      </c>
      <c r="B184" s="130">
        <f t="shared" si="5"/>
        <v>946.6907777361007</v>
      </c>
      <c r="C184" s="130">
        <f>A184*ScheibGen!D29</f>
        <v>859.1999999999999</v>
      </c>
      <c r="E184" s="130">
        <f t="shared" si="6"/>
        <v>87.49077773610075</v>
      </c>
      <c r="O184" s="131">
        <f>ScheibGen!F67</f>
        <v>0.2730588238073118</v>
      </c>
    </row>
    <row r="185" spans="1:15" ht="13.5">
      <c r="A185" s="129">
        <v>18</v>
      </c>
      <c r="B185" s="130">
        <f t="shared" si="5"/>
        <v>952.471058913569</v>
      </c>
      <c r="C185" s="130">
        <f>A185*ScheibGen!D29</f>
        <v>864</v>
      </c>
      <c r="E185" s="130">
        <f t="shared" si="6"/>
        <v>88.47105891356901</v>
      </c>
      <c r="O185" s="131">
        <f>ScheibGen!F67</f>
        <v>0.2730588238073118</v>
      </c>
    </row>
    <row r="186" spans="1:15" ht="13.5">
      <c r="A186" s="129">
        <v>18.1</v>
      </c>
      <c r="B186" s="130">
        <f t="shared" si="5"/>
        <v>958.2568012675135</v>
      </c>
      <c r="C186" s="130">
        <f>A186*ScheibGen!D29</f>
        <v>868.8000000000001</v>
      </c>
      <c r="E186" s="130">
        <f t="shared" si="6"/>
        <v>89.45680126751343</v>
      </c>
      <c r="O186" s="131">
        <f>ScheibGen!F67</f>
        <v>0.2730588238073118</v>
      </c>
    </row>
    <row r="187" spans="1:15" ht="13.5">
      <c r="A187" s="129">
        <v>18.2</v>
      </c>
      <c r="B187" s="130">
        <f t="shared" si="5"/>
        <v>964.0480047979338</v>
      </c>
      <c r="C187" s="130">
        <f>A187*ScheibGen!D29</f>
        <v>873.5999999999999</v>
      </c>
      <c r="E187" s="130">
        <f t="shared" si="6"/>
        <v>90.44800479793395</v>
      </c>
      <c r="O187" s="131">
        <f>ScheibGen!F67</f>
        <v>0.2730588238073118</v>
      </c>
    </row>
    <row r="188" spans="1:15" ht="13.5">
      <c r="A188" s="129">
        <v>18.3</v>
      </c>
      <c r="B188" s="130">
        <f t="shared" si="5"/>
        <v>969.8446695048308</v>
      </c>
      <c r="C188" s="130">
        <f>A188*ScheibGen!D29</f>
        <v>878.4000000000001</v>
      </c>
      <c r="E188" s="130">
        <f t="shared" si="6"/>
        <v>91.44466950483066</v>
      </c>
      <c r="O188" s="131">
        <f>ScheibGen!F67</f>
        <v>0.2730588238073118</v>
      </c>
    </row>
    <row r="189" spans="1:15" ht="13.5">
      <c r="A189" s="129">
        <v>18.4</v>
      </c>
      <c r="B189" s="130">
        <f t="shared" si="5"/>
        <v>975.6467953882034</v>
      </c>
      <c r="C189" s="130">
        <f>A189*ScheibGen!D29</f>
        <v>883.1999999999999</v>
      </c>
      <c r="E189" s="130">
        <f t="shared" si="6"/>
        <v>92.44679538820345</v>
      </c>
      <c r="O189" s="131">
        <f>ScheibGen!F67</f>
        <v>0.2730588238073118</v>
      </c>
    </row>
    <row r="190" spans="1:15" ht="13.5">
      <c r="A190" s="129">
        <v>18.5</v>
      </c>
      <c r="B190" s="130">
        <f t="shared" si="5"/>
        <v>981.4543824480525</v>
      </c>
      <c r="C190" s="130">
        <f>A190*ScheibGen!D29</f>
        <v>888</v>
      </c>
      <c r="E190" s="130">
        <f t="shared" si="6"/>
        <v>93.45438244805246</v>
      </c>
      <c r="O190" s="131">
        <f>ScheibGen!F67</f>
        <v>0.2730588238073118</v>
      </c>
    </row>
    <row r="191" spans="1:15" ht="13.5">
      <c r="A191" s="129">
        <v>18.6</v>
      </c>
      <c r="B191" s="130">
        <f t="shared" si="5"/>
        <v>987.2674306843777</v>
      </c>
      <c r="C191" s="130">
        <f>A191*ScheibGen!D29</f>
        <v>892.8000000000001</v>
      </c>
      <c r="E191" s="130">
        <f t="shared" si="6"/>
        <v>94.46743068437759</v>
      </c>
      <c r="O191" s="131">
        <f>ScheibGen!F67</f>
        <v>0.2730588238073118</v>
      </c>
    </row>
    <row r="192" spans="1:15" ht="13.5">
      <c r="A192" s="129">
        <v>18.7</v>
      </c>
      <c r="B192" s="130">
        <f t="shared" si="5"/>
        <v>993.0859400971788</v>
      </c>
      <c r="C192" s="130">
        <f>A192*ScheibGen!D29</f>
        <v>897.5999999999999</v>
      </c>
      <c r="E192" s="130">
        <f t="shared" si="6"/>
        <v>95.48594009717885</v>
      </c>
      <c r="O192" s="131">
        <f>ScheibGen!F67</f>
        <v>0.2730588238073118</v>
      </c>
    </row>
    <row r="193" spans="1:15" ht="13.5">
      <c r="A193" s="129">
        <v>18.8</v>
      </c>
      <c r="B193" s="130">
        <f t="shared" si="5"/>
        <v>998.9099106864564</v>
      </c>
      <c r="C193" s="130">
        <f>A193*ScheibGen!D29</f>
        <v>902.4000000000001</v>
      </c>
      <c r="E193" s="130">
        <f t="shared" si="6"/>
        <v>96.5099106864563</v>
      </c>
      <c r="O193" s="131">
        <f>ScheibGen!F67</f>
        <v>0.2730588238073118</v>
      </c>
    </row>
    <row r="194" spans="1:15" ht="13.5">
      <c r="A194" s="129">
        <v>18.9</v>
      </c>
      <c r="B194" s="130">
        <f t="shared" si="5"/>
        <v>1004.7393424522097</v>
      </c>
      <c r="C194" s="130">
        <f>A194*ScheibGen!D29</f>
        <v>907.1999999999999</v>
      </c>
      <c r="E194" s="130">
        <f t="shared" si="6"/>
        <v>97.53934245220982</v>
      </c>
      <c r="O194" s="131">
        <f>ScheibGen!F67</f>
        <v>0.2730588238073118</v>
      </c>
    </row>
    <row r="195" spans="1:15" ht="13.5">
      <c r="A195" s="129">
        <v>19</v>
      </c>
      <c r="B195" s="130">
        <f t="shared" si="5"/>
        <v>1010.5742353944396</v>
      </c>
      <c r="C195" s="130">
        <f>A195*ScheibGen!D29</f>
        <v>912</v>
      </c>
      <c r="E195" s="130">
        <f t="shared" si="6"/>
        <v>98.57423539443955</v>
      </c>
      <c r="O195" s="131">
        <f>ScheibGen!F67</f>
        <v>0.2730588238073118</v>
      </c>
    </row>
    <row r="196" spans="1:15" ht="13.5">
      <c r="A196" s="129">
        <v>19.1</v>
      </c>
      <c r="B196" s="130">
        <f t="shared" si="5"/>
        <v>1016.4145895131455</v>
      </c>
      <c r="C196" s="130">
        <f>A196*ScheibGen!D29</f>
        <v>916.8000000000001</v>
      </c>
      <c r="E196" s="130">
        <f t="shared" si="6"/>
        <v>99.61458951314543</v>
      </c>
      <c r="O196" s="131">
        <f>ScheibGen!F67</f>
        <v>0.2730588238073118</v>
      </c>
    </row>
    <row r="197" spans="1:15" ht="13.5">
      <c r="A197" s="129">
        <v>19.2</v>
      </c>
      <c r="B197" s="130">
        <f t="shared" si="5"/>
        <v>1022.2604048083273</v>
      </c>
      <c r="C197" s="130">
        <f>A197*ScheibGen!D29</f>
        <v>921.5999999999999</v>
      </c>
      <c r="E197" s="130">
        <f t="shared" si="6"/>
        <v>100.66040480832741</v>
      </c>
      <c r="O197" s="131">
        <f>ScheibGen!F67</f>
        <v>0.2730588238073118</v>
      </c>
    </row>
    <row r="198" spans="1:15" ht="13.5">
      <c r="A198" s="129">
        <v>19.3</v>
      </c>
      <c r="B198" s="130">
        <f aca="true" t="shared" si="7" ref="B198:B261">C198+E198</f>
        <v>1028.1116812799858</v>
      </c>
      <c r="C198" s="130">
        <f>A198*ScheibGen!D29</f>
        <v>926.4000000000001</v>
      </c>
      <c r="E198" s="130">
        <f aca="true" t="shared" si="8" ref="E198:E261">(A198*A198)*O198</f>
        <v>101.71168127998557</v>
      </c>
      <c r="O198" s="131">
        <f>ScheibGen!F67</f>
        <v>0.2730588238073118</v>
      </c>
    </row>
    <row r="199" spans="1:15" ht="13.5">
      <c r="A199" s="129">
        <v>19.4</v>
      </c>
      <c r="B199" s="130">
        <f t="shared" si="7"/>
        <v>1033.9684189281197</v>
      </c>
      <c r="C199" s="130">
        <f>A199*ScheibGen!D29</f>
        <v>931.1999999999999</v>
      </c>
      <c r="E199" s="130">
        <f t="shared" si="8"/>
        <v>102.76841892811984</v>
      </c>
      <c r="O199" s="131">
        <f>ScheibGen!F67</f>
        <v>0.2730588238073118</v>
      </c>
    </row>
    <row r="200" spans="1:15" ht="13.5">
      <c r="A200" s="129">
        <v>19.5</v>
      </c>
      <c r="B200" s="130">
        <f t="shared" si="7"/>
        <v>1039.8306177527304</v>
      </c>
      <c r="C200" s="130">
        <f>A200*ScheibGen!D29</f>
        <v>936</v>
      </c>
      <c r="E200" s="130">
        <f t="shared" si="8"/>
        <v>103.8306177527303</v>
      </c>
      <c r="O200" s="131">
        <f>ScheibGen!F67</f>
        <v>0.2730588238073118</v>
      </c>
    </row>
    <row r="201" spans="1:15" ht="13.5">
      <c r="A201" s="129">
        <v>19.6</v>
      </c>
      <c r="B201" s="130">
        <f t="shared" si="7"/>
        <v>1045.698277753817</v>
      </c>
      <c r="C201" s="130">
        <f>A201*ScheibGen!D29</f>
        <v>940.8000000000001</v>
      </c>
      <c r="E201" s="130">
        <f t="shared" si="8"/>
        <v>104.89827775381691</v>
      </c>
      <c r="O201" s="131">
        <f>ScheibGen!F67</f>
        <v>0.2730588238073118</v>
      </c>
    </row>
    <row r="202" spans="1:15" ht="13.5">
      <c r="A202" s="129">
        <v>19.7</v>
      </c>
      <c r="B202" s="130">
        <f t="shared" si="7"/>
        <v>1051.5713989313795</v>
      </c>
      <c r="C202" s="130">
        <f>A202*ScheibGen!D29</f>
        <v>945.5999999999999</v>
      </c>
      <c r="E202" s="130">
        <f t="shared" si="8"/>
        <v>105.97139893137962</v>
      </c>
      <c r="O202" s="131">
        <f>ScheibGen!F67</f>
        <v>0.2730588238073118</v>
      </c>
    </row>
    <row r="203" spans="1:15" ht="13.5">
      <c r="A203" s="129">
        <v>19.8</v>
      </c>
      <c r="B203" s="130">
        <f t="shared" si="7"/>
        <v>1057.4499812854185</v>
      </c>
      <c r="C203" s="130">
        <f>A203*ScheibGen!D29</f>
        <v>950.4000000000001</v>
      </c>
      <c r="E203" s="130">
        <f t="shared" si="8"/>
        <v>107.04998128541851</v>
      </c>
      <c r="O203" s="131">
        <f>ScheibGen!F67</f>
        <v>0.2730588238073118</v>
      </c>
    </row>
    <row r="204" spans="1:15" ht="13.5">
      <c r="A204" s="129">
        <v>19.9</v>
      </c>
      <c r="B204" s="130">
        <f t="shared" si="7"/>
        <v>1063.3340248159334</v>
      </c>
      <c r="C204" s="130">
        <f>A204*ScheibGen!D29</f>
        <v>955.1999999999999</v>
      </c>
      <c r="E204" s="130">
        <f t="shared" si="8"/>
        <v>108.13402481593351</v>
      </c>
      <c r="O204" s="131">
        <f>ScheibGen!F67</f>
        <v>0.2730588238073118</v>
      </c>
    </row>
    <row r="205" spans="1:15" ht="13.5">
      <c r="A205" s="129">
        <v>20</v>
      </c>
      <c r="B205" s="130">
        <f t="shared" si="7"/>
        <v>1069.2235295229248</v>
      </c>
      <c r="C205" s="130">
        <f>A205*ScheibGen!D29</f>
        <v>960</v>
      </c>
      <c r="E205" s="130">
        <f t="shared" si="8"/>
        <v>109.22352952292471</v>
      </c>
      <c r="O205" s="131">
        <f>ScheibGen!F67</f>
        <v>0.2730588238073118</v>
      </c>
    </row>
    <row r="206" spans="1:15" ht="13.5">
      <c r="A206" s="129">
        <v>20.5</v>
      </c>
      <c r="B206" s="130">
        <f t="shared" si="7"/>
        <v>1098.7529707050228</v>
      </c>
      <c r="C206" s="130">
        <f>A206*ScheibGen!D29</f>
        <v>984</v>
      </c>
      <c r="E206" s="130">
        <f t="shared" si="8"/>
        <v>114.75297070502278</v>
      </c>
      <c r="O206" s="131">
        <f>ScheibGen!F67</f>
        <v>0.2730588238073118</v>
      </c>
    </row>
    <row r="207" spans="1:15" ht="13.5">
      <c r="A207" s="129">
        <v>21</v>
      </c>
      <c r="B207" s="130">
        <f t="shared" si="7"/>
        <v>1128.4189412990245</v>
      </c>
      <c r="C207" s="130">
        <f>A207*ScheibGen!D29</f>
        <v>1008</v>
      </c>
      <c r="E207" s="130">
        <f t="shared" si="8"/>
        <v>120.4189412990245</v>
      </c>
      <c r="O207" s="131">
        <f>ScheibGen!F67</f>
        <v>0.2730588238073118</v>
      </c>
    </row>
    <row r="208" spans="1:15" ht="13.5">
      <c r="A208" s="129">
        <v>21.5</v>
      </c>
      <c r="B208" s="130">
        <f t="shared" si="7"/>
        <v>1158.2214413049298</v>
      </c>
      <c r="C208" s="130">
        <f>A208*ScheibGen!D29</f>
        <v>1032</v>
      </c>
      <c r="E208" s="130">
        <f t="shared" si="8"/>
        <v>126.22144130492987</v>
      </c>
      <c r="O208" s="131">
        <f>ScheibGen!F67</f>
        <v>0.2730588238073118</v>
      </c>
    </row>
    <row r="209" spans="1:15" ht="13.5">
      <c r="A209" s="129">
        <v>22</v>
      </c>
      <c r="B209" s="130">
        <f t="shared" si="7"/>
        <v>1188.1604707227389</v>
      </c>
      <c r="C209" s="130">
        <f>A209*ScheibGen!D29</f>
        <v>1056</v>
      </c>
      <c r="E209" s="130">
        <f t="shared" si="8"/>
        <v>132.1604707227389</v>
      </c>
      <c r="O209" s="131">
        <f>ScheibGen!F67</f>
        <v>0.2730588238073118</v>
      </c>
    </row>
    <row r="210" spans="1:15" ht="13.5">
      <c r="A210" s="129">
        <v>22.5</v>
      </c>
      <c r="B210" s="130">
        <f t="shared" si="7"/>
        <v>1218.2360295524516</v>
      </c>
      <c r="C210" s="130">
        <f>A210*ScheibGen!D29</f>
        <v>1080</v>
      </c>
      <c r="E210" s="130">
        <f t="shared" si="8"/>
        <v>138.23602955245158</v>
      </c>
      <c r="O210" s="131">
        <f>ScheibGen!F67</f>
        <v>0.2730588238073118</v>
      </c>
    </row>
    <row r="211" spans="1:15" ht="13.5">
      <c r="A211" s="129">
        <v>23</v>
      </c>
      <c r="B211" s="130">
        <f t="shared" si="7"/>
        <v>1248.448117794068</v>
      </c>
      <c r="C211" s="130">
        <f>A211*ScheibGen!D29</f>
        <v>1104</v>
      </c>
      <c r="E211" s="130">
        <f t="shared" si="8"/>
        <v>144.44811779406794</v>
      </c>
      <c r="O211" s="131">
        <f>ScheibGen!F67</f>
        <v>0.2730588238073118</v>
      </c>
    </row>
    <row r="212" spans="1:15" ht="13.5">
      <c r="A212" s="129">
        <v>23.5</v>
      </c>
      <c r="B212" s="130">
        <f t="shared" si="7"/>
        <v>1278.796735447588</v>
      </c>
      <c r="C212" s="130">
        <f>A212*ScheibGen!D29</f>
        <v>1128</v>
      </c>
      <c r="E212" s="130">
        <f t="shared" si="8"/>
        <v>150.79673544758793</v>
      </c>
      <c r="O212" s="131">
        <f>ScheibGen!F67</f>
        <v>0.2730588238073118</v>
      </c>
    </row>
    <row r="213" spans="1:15" ht="13.5">
      <c r="A213" s="129">
        <v>24</v>
      </c>
      <c r="B213" s="130">
        <f t="shared" si="7"/>
        <v>1309.2818825130116</v>
      </c>
      <c r="C213" s="130">
        <f>A213*ScheibGen!D29</f>
        <v>1152</v>
      </c>
      <c r="E213" s="130">
        <f t="shared" si="8"/>
        <v>157.2818825130116</v>
      </c>
      <c r="O213" s="131">
        <f>ScheibGen!F67</f>
        <v>0.2730588238073118</v>
      </c>
    </row>
    <row r="214" spans="1:15" ht="13.5">
      <c r="A214" s="129">
        <v>24.5</v>
      </c>
      <c r="B214" s="130">
        <f t="shared" si="7"/>
        <v>1339.903558990339</v>
      </c>
      <c r="C214" s="130">
        <f>A214*ScheibGen!D29</f>
        <v>1176</v>
      </c>
      <c r="E214" s="130">
        <f t="shared" si="8"/>
        <v>163.9035589903389</v>
      </c>
      <c r="O214" s="131">
        <f>ScheibGen!F67</f>
        <v>0.2730588238073118</v>
      </c>
    </row>
    <row r="215" spans="1:15" ht="13.5">
      <c r="A215" s="129">
        <v>25</v>
      </c>
      <c r="B215" s="130">
        <f t="shared" si="7"/>
        <v>1370.6617648795698</v>
      </c>
      <c r="C215" s="130">
        <f>A215*ScheibGen!D29</f>
        <v>1200</v>
      </c>
      <c r="E215" s="130">
        <f t="shared" si="8"/>
        <v>170.66176487956986</v>
      </c>
      <c r="O215" s="131">
        <f>ScheibGen!F67</f>
        <v>0.2730588238073118</v>
      </c>
    </row>
    <row r="216" spans="1:15" ht="13.5">
      <c r="A216" s="129">
        <v>25.5</v>
      </c>
      <c r="B216" s="130">
        <f t="shared" si="7"/>
        <v>1401.5565001807045</v>
      </c>
      <c r="C216" s="130">
        <f>A216*ScheibGen!D29</f>
        <v>1224</v>
      </c>
      <c r="E216" s="130">
        <f t="shared" si="8"/>
        <v>177.5565001807045</v>
      </c>
      <c r="O216" s="131">
        <f>ScheibGen!F67</f>
        <v>0.2730588238073118</v>
      </c>
    </row>
    <row r="217" spans="1:15" ht="13.5">
      <c r="A217" s="129">
        <v>26</v>
      </c>
      <c r="B217" s="130">
        <f t="shared" si="7"/>
        <v>1432.5877648937428</v>
      </c>
      <c r="C217" s="130">
        <f>A217*ScheibGen!D29</f>
        <v>1248</v>
      </c>
      <c r="E217" s="130">
        <f t="shared" si="8"/>
        <v>184.58776489374276</v>
      </c>
      <c r="O217" s="131">
        <f>ScheibGen!F67</f>
        <v>0.2730588238073118</v>
      </c>
    </row>
    <row r="218" spans="1:15" ht="13.5">
      <c r="A218" s="129">
        <v>26.5</v>
      </c>
      <c r="B218" s="130">
        <f t="shared" si="7"/>
        <v>1463.7555590186846</v>
      </c>
      <c r="C218" s="130">
        <f>A218*ScheibGen!D29</f>
        <v>1272</v>
      </c>
      <c r="E218" s="130">
        <f t="shared" si="8"/>
        <v>191.7555590186847</v>
      </c>
      <c r="O218" s="131">
        <f>ScheibGen!F67</f>
        <v>0.2730588238073118</v>
      </c>
    </row>
    <row r="219" spans="1:15" ht="13.5">
      <c r="A219" s="129">
        <v>27</v>
      </c>
      <c r="B219" s="130">
        <f t="shared" si="7"/>
        <v>1495.0598825555303</v>
      </c>
      <c r="C219" s="130">
        <f>A219*ScheibGen!D29</f>
        <v>1296</v>
      </c>
      <c r="E219" s="130">
        <f t="shared" si="8"/>
        <v>199.0598825555303</v>
      </c>
      <c r="O219" s="131">
        <f>ScheibGen!F67</f>
        <v>0.2730588238073118</v>
      </c>
    </row>
    <row r="220" spans="1:15" ht="13.5">
      <c r="A220" s="129">
        <v>27.5</v>
      </c>
      <c r="B220" s="130">
        <f t="shared" si="7"/>
        <v>1526.5007355042794</v>
      </c>
      <c r="C220" s="130">
        <f>A220*ScheibGen!D29</f>
        <v>1320</v>
      </c>
      <c r="E220" s="130">
        <f t="shared" si="8"/>
        <v>206.50073550427953</v>
      </c>
      <c r="O220" s="131">
        <f>ScheibGen!F67</f>
        <v>0.2730588238073118</v>
      </c>
    </row>
    <row r="221" spans="1:15" ht="13.5">
      <c r="A221" s="129">
        <v>28</v>
      </c>
      <c r="B221" s="130">
        <f t="shared" si="7"/>
        <v>1558.0781178649324</v>
      </c>
      <c r="C221" s="130">
        <f>A221*ScheibGen!D29</f>
        <v>1344</v>
      </c>
      <c r="E221" s="130">
        <f t="shared" si="8"/>
        <v>214.07811786493244</v>
      </c>
      <c r="O221" s="131">
        <f>ScheibGen!F67</f>
        <v>0.2730588238073118</v>
      </c>
    </row>
    <row r="222" spans="1:15" ht="13.5">
      <c r="A222" s="129">
        <v>28.5</v>
      </c>
      <c r="B222" s="130">
        <f t="shared" si="7"/>
        <v>1589.792029637489</v>
      </c>
      <c r="C222" s="130">
        <f>A222*ScheibGen!D29</f>
        <v>1368</v>
      </c>
      <c r="E222" s="130">
        <f t="shared" si="8"/>
        <v>221.79202963748898</v>
      </c>
      <c r="O222" s="131">
        <f>ScheibGen!F67</f>
        <v>0.2730588238073118</v>
      </c>
    </row>
    <row r="223" spans="1:15" ht="13.5">
      <c r="A223" s="129">
        <v>29</v>
      </c>
      <c r="B223" s="130">
        <f t="shared" si="7"/>
        <v>1621.6424708219492</v>
      </c>
      <c r="C223" s="130">
        <f>A223*ScheibGen!D29</f>
        <v>1392</v>
      </c>
      <c r="E223" s="130">
        <f t="shared" si="8"/>
        <v>229.64247082194922</v>
      </c>
      <c r="O223" s="131">
        <f>ScheibGen!F67</f>
        <v>0.2730588238073118</v>
      </c>
    </row>
    <row r="224" spans="1:15" ht="13.5">
      <c r="A224" s="129">
        <v>29.5</v>
      </c>
      <c r="B224" s="130">
        <f t="shared" si="7"/>
        <v>1653.629441418313</v>
      </c>
      <c r="C224" s="130">
        <f>A224*ScheibGen!D29</f>
        <v>1416</v>
      </c>
      <c r="E224" s="130">
        <f t="shared" si="8"/>
        <v>237.62944141831306</v>
      </c>
      <c r="O224" s="131">
        <f>ScheibGen!F67</f>
        <v>0.2730588238073118</v>
      </c>
    </row>
    <row r="225" spans="1:15" ht="13.5">
      <c r="A225" s="129">
        <v>30</v>
      </c>
      <c r="B225" s="130">
        <f t="shared" si="7"/>
        <v>1685.7529414265805</v>
      </c>
      <c r="C225" s="130">
        <f>A225*ScheibGen!D29</f>
        <v>1440</v>
      </c>
      <c r="E225" s="130">
        <f t="shared" si="8"/>
        <v>245.7529414265806</v>
      </c>
      <c r="O225" s="131">
        <f>ScheibGen!F67</f>
        <v>0.2730588238073118</v>
      </c>
    </row>
    <row r="226" spans="1:15" ht="13.5">
      <c r="A226" s="129">
        <v>30.5</v>
      </c>
      <c r="B226" s="130">
        <f t="shared" si="7"/>
        <v>1718.0129708467518</v>
      </c>
      <c r="C226" s="130">
        <f>A226*ScheibGen!D29</f>
        <v>1464</v>
      </c>
      <c r="E226" s="130">
        <f t="shared" si="8"/>
        <v>254.01297084675178</v>
      </c>
      <c r="O226" s="131">
        <f>ScheibGen!F67</f>
        <v>0.2730588238073118</v>
      </c>
    </row>
    <row r="227" spans="1:15" ht="13.5">
      <c r="A227" s="129">
        <v>31</v>
      </c>
      <c r="B227" s="130">
        <f t="shared" si="7"/>
        <v>1750.4095296788266</v>
      </c>
      <c r="C227" s="130">
        <f>A227*ScheibGen!D29</f>
        <v>1488</v>
      </c>
      <c r="E227" s="130">
        <f t="shared" si="8"/>
        <v>262.40952967882663</v>
      </c>
      <c r="O227" s="131">
        <f>ScheibGen!F67</f>
        <v>0.2730588238073118</v>
      </c>
    </row>
    <row r="228" spans="1:15" ht="13.5">
      <c r="A228" s="129">
        <v>31.5</v>
      </c>
      <c r="B228" s="130">
        <f t="shared" si="7"/>
        <v>1782.942617922805</v>
      </c>
      <c r="C228" s="130">
        <f>A228*ScheibGen!D29</f>
        <v>1512</v>
      </c>
      <c r="E228" s="130">
        <f t="shared" si="8"/>
        <v>270.94261792280514</v>
      </c>
      <c r="O228" s="131">
        <f>ScheibGen!F67</f>
        <v>0.2730588238073118</v>
      </c>
    </row>
    <row r="229" spans="1:15" ht="13.5">
      <c r="A229" s="129">
        <v>32</v>
      </c>
      <c r="B229" s="130">
        <f t="shared" si="7"/>
        <v>1815.6122355786872</v>
      </c>
      <c r="C229" s="130">
        <f>A229*ScheibGen!D29</f>
        <v>1536</v>
      </c>
      <c r="E229" s="130">
        <f t="shared" si="8"/>
        <v>279.61223557868726</v>
      </c>
      <c r="O229" s="131">
        <f>ScheibGen!F67</f>
        <v>0.2730588238073118</v>
      </c>
    </row>
    <row r="230" spans="1:15" ht="13.5">
      <c r="A230" s="129">
        <v>32.5</v>
      </c>
      <c r="B230" s="130">
        <f t="shared" si="7"/>
        <v>1848.418382646473</v>
      </c>
      <c r="C230" s="130">
        <f>A230*ScheibGen!D29</f>
        <v>1560</v>
      </c>
      <c r="E230" s="130">
        <f t="shared" si="8"/>
        <v>288.41838264647305</v>
      </c>
      <c r="O230" s="131">
        <f>ScheibGen!F67</f>
        <v>0.2730588238073118</v>
      </c>
    </row>
    <row r="231" spans="1:15" ht="13.5">
      <c r="A231" s="129">
        <v>33</v>
      </c>
      <c r="B231" s="130">
        <f t="shared" si="7"/>
        <v>1881.3610591261624</v>
      </c>
      <c r="C231" s="130">
        <f>A231*ScheibGen!D29</f>
        <v>1584</v>
      </c>
      <c r="E231" s="130">
        <f t="shared" si="8"/>
        <v>297.3610591261625</v>
      </c>
      <c r="O231" s="131">
        <f>ScheibGen!F67</f>
        <v>0.2730588238073118</v>
      </c>
    </row>
    <row r="232" spans="1:15" ht="13.5">
      <c r="A232" s="129">
        <v>33.5</v>
      </c>
      <c r="B232" s="130">
        <f t="shared" si="7"/>
        <v>1914.4402650177556</v>
      </c>
      <c r="C232" s="130">
        <f>A232*ScheibGen!D29</f>
        <v>1608</v>
      </c>
      <c r="E232" s="130">
        <f t="shared" si="8"/>
        <v>306.4402650177556</v>
      </c>
      <c r="O232" s="131">
        <f>ScheibGen!F67</f>
        <v>0.2730588238073118</v>
      </c>
    </row>
    <row r="233" spans="1:15" ht="13.5">
      <c r="A233" s="129">
        <v>34</v>
      </c>
      <c r="B233" s="130">
        <f t="shared" si="7"/>
        <v>1947.6560003212523</v>
      </c>
      <c r="C233" s="130">
        <f>A233*ScheibGen!D29</f>
        <v>1632</v>
      </c>
      <c r="E233" s="130">
        <f t="shared" si="8"/>
        <v>315.6560003212524</v>
      </c>
      <c r="O233" s="131">
        <f>ScheibGen!F67</f>
        <v>0.2730588238073118</v>
      </c>
    </row>
    <row r="234" spans="1:15" ht="13.5">
      <c r="A234" s="129">
        <v>34.5</v>
      </c>
      <c r="B234" s="130">
        <f t="shared" si="7"/>
        <v>1981.0082650366528</v>
      </c>
      <c r="C234" s="130">
        <f>A234*ScheibGen!D29</f>
        <v>1656</v>
      </c>
      <c r="E234" s="130">
        <f t="shared" si="8"/>
        <v>325.00826503665286</v>
      </c>
      <c r="O234" s="131">
        <f>ScheibGen!F67</f>
        <v>0.2730588238073118</v>
      </c>
    </row>
    <row r="235" spans="1:15" ht="13.5">
      <c r="A235" s="129">
        <v>35</v>
      </c>
      <c r="B235" s="130">
        <f t="shared" si="7"/>
        <v>2014.497059163957</v>
      </c>
      <c r="C235" s="130">
        <f>A235*ScheibGen!D29</f>
        <v>1680</v>
      </c>
      <c r="E235" s="130">
        <f t="shared" si="8"/>
        <v>334.4970591639569</v>
      </c>
      <c r="O235" s="131">
        <f>ScheibGen!F67</f>
        <v>0.2730588238073118</v>
      </c>
    </row>
    <row r="236" spans="1:15" ht="13.5">
      <c r="A236" s="129">
        <v>35.5</v>
      </c>
      <c r="B236" s="130">
        <f t="shared" si="7"/>
        <v>2048.1223827031645</v>
      </c>
      <c r="C236" s="130">
        <f>A236*ScheibGen!D29</f>
        <v>1704</v>
      </c>
      <c r="E236" s="130">
        <f t="shared" si="8"/>
        <v>344.12238270316465</v>
      </c>
      <c r="O236" s="131">
        <f>ScheibGen!F67</f>
        <v>0.2730588238073118</v>
      </c>
    </row>
    <row r="237" spans="1:15" ht="13.5">
      <c r="A237" s="129">
        <v>36</v>
      </c>
      <c r="B237" s="130">
        <f t="shared" si="7"/>
        <v>2081.884235654276</v>
      </c>
      <c r="C237" s="130">
        <f>A237*ScheibGen!D29</f>
        <v>1728</v>
      </c>
      <c r="E237" s="130">
        <f t="shared" si="8"/>
        <v>353.88423565427604</v>
      </c>
      <c r="O237" s="131">
        <f>ScheibGen!F67</f>
        <v>0.2730588238073118</v>
      </c>
    </row>
    <row r="238" spans="1:15" ht="13.5">
      <c r="A238" s="129">
        <v>36.5</v>
      </c>
      <c r="B238" s="130">
        <f t="shared" si="7"/>
        <v>2115.782618017291</v>
      </c>
      <c r="C238" s="130">
        <f>A238*ScheibGen!D29</f>
        <v>1752</v>
      </c>
      <c r="E238" s="130">
        <f t="shared" si="8"/>
        <v>363.7826180172911</v>
      </c>
      <c r="O238" s="131">
        <f>ScheibGen!F67</f>
        <v>0.2730588238073118</v>
      </c>
    </row>
    <row r="239" spans="1:15" ht="13.5">
      <c r="A239" s="129">
        <v>37</v>
      </c>
      <c r="B239" s="130">
        <f t="shared" si="7"/>
        <v>2149.81752979221</v>
      </c>
      <c r="C239" s="130">
        <f>A239*ScheibGen!D29</f>
        <v>1776</v>
      </c>
      <c r="E239" s="130">
        <f t="shared" si="8"/>
        <v>373.8175297922098</v>
      </c>
      <c r="O239" s="131">
        <f>ScheibGen!F67</f>
        <v>0.2730588238073118</v>
      </c>
    </row>
    <row r="240" spans="1:15" ht="13.5">
      <c r="A240" s="129">
        <v>37.5</v>
      </c>
      <c r="B240" s="130">
        <f t="shared" si="7"/>
        <v>2183.9889709790323</v>
      </c>
      <c r="C240" s="130">
        <f>A240*ScheibGen!D29</f>
        <v>1800</v>
      </c>
      <c r="E240" s="130">
        <f t="shared" si="8"/>
        <v>383.9889709790322</v>
      </c>
      <c r="O240" s="131">
        <f>ScheibGen!F67</f>
        <v>0.2730588238073118</v>
      </c>
    </row>
    <row r="241" spans="1:15" ht="13.5">
      <c r="A241" s="129">
        <v>38</v>
      </c>
      <c r="B241" s="130">
        <f t="shared" si="7"/>
        <v>2218.2969415777584</v>
      </c>
      <c r="C241" s="130">
        <f>A241*ScheibGen!D29</f>
        <v>1824</v>
      </c>
      <c r="E241" s="130">
        <f t="shared" si="8"/>
        <v>394.2969415777582</v>
      </c>
      <c r="O241" s="131">
        <f>ScheibGen!F67</f>
        <v>0.2730588238073118</v>
      </c>
    </row>
    <row r="242" spans="1:15" ht="13.5">
      <c r="A242" s="129">
        <v>38.5</v>
      </c>
      <c r="B242" s="130">
        <f t="shared" si="7"/>
        <v>2252.7414415883877</v>
      </c>
      <c r="C242" s="130">
        <f>A242*ScheibGen!D29</f>
        <v>1848</v>
      </c>
      <c r="E242" s="130">
        <f t="shared" si="8"/>
        <v>404.7414415883879</v>
      </c>
      <c r="O242" s="131">
        <f>ScheibGen!F67</f>
        <v>0.2730588238073118</v>
      </c>
    </row>
    <row r="243" spans="1:15" ht="13.5">
      <c r="A243" s="129">
        <v>39</v>
      </c>
      <c r="B243" s="130">
        <f t="shared" si="7"/>
        <v>2287.322471010921</v>
      </c>
      <c r="C243" s="130">
        <f>A243*ScheibGen!D29</f>
        <v>1872</v>
      </c>
      <c r="E243" s="130">
        <f t="shared" si="8"/>
        <v>415.3224710109212</v>
      </c>
      <c r="O243" s="131">
        <f>ScheibGen!F67</f>
        <v>0.2730588238073118</v>
      </c>
    </row>
    <row r="244" spans="1:15" ht="13.5">
      <c r="A244" s="129">
        <v>39.5</v>
      </c>
      <c r="B244" s="130">
        <f t="shared" si="7"/>
        <v>2322.0400298453583</v>
      </c>
      <c r="C244" s="130">
        <f>A244*ScheibGen!D29</f>
        <v>1896</v>
      </c>
      <c r="E244" s="130">
        <f t="shared" si="8"/>
        <v>426.0400298453582</v>
      </c>
      <c r="O244" s="131">
        <f>ScheibGen!F67</f>
        <v>0.2730588238073118</v>
      </c>
    </row>
    <row r="245" spans="1:15" ht="13.5">
      <c r="A245" s="129">
        <v>40</v>
      </c>
      <c r="B245" s="130">
        <f t="shared" si="7"/>
        <v>2356.894118091699</v>
      </c>
      <c r="C245" s="130">
        <f>A245*ScheibGen!D29</f>
        <v>1920</v>
      </c>
      <c r="E245" s="130">
        <f t="shared" si="8"/>
        <v>436.89411809169883</v>
      </c>
      <c r="O245" s="131">
        <f>ScheibGen!F67</f>
        <v>0.2730588238073118</v>
      </c>
    </row>
    <row r="246" spans="1:15" ht="13.5">
      <c r="A246" s="129">
        <v>40.5</v>
      </c>
      <c r="B246" s="130">
        <f t="shared" si="7"/>
        <v>2391.884735749943</v>
      </c>
      <c r="C246" s="130">
        <f>A246*ScheibGen!D29</f>
        <v>1944</v>
      </c>
      <c r="E246" s="130">
        <f t="shared" si="8"/>
        <v>447.88473574994316</v>
      </c>
      <c r="O246" s="131">
        <f>ScheibGen!F67</f>
        <v>0.2730588238073118</v>
      </c>
    </row>
    <row r="247" spans="1:15" ht="13.5">
      <c r="A247" s="129">
        <v>41</v>
      </c>
      <c r="B247" s="130">
        <f t="shared" si="7"/>
        <v>2427.011882820091</v>
      </c>
      <c r="C247" s="130">
        <f>A247*ScheibGen!D29</f>
        <v>1968</v>
      </c>
      <c r="E247" s="130">
        <f t="shared" si="8"/>
        <v>459.0118828200911</v>
      </c>
      <c r="O247" s="131">
        <f>ScheibGen!F67</f>
        <v>0.2730588238073118</v>
      </c>
    </row>
    <row r="248" spans="1:15" ht="13.5">
      <c r="A248" s="129">
        <v>41.5</v>
      </c>
      <c r="B248" s="130">
        <f t="shared" si="7"/>
        <v>2462.275559302143</v>
      </c>
      <c r="C248" s="130">
        <f>A248*ScheibGen!D29</f>
        <v>1992</v>
      </c>
      <c r="E248" s="130">
        <f t="shared" si="8"/>
        <v>470.2755593021427</v>
      </c>
      <c r="O248" s="131">
        <f>ScheibGen!F67</f>
        <v>0.2730588238073118</v>
      </c>
    </row>
    <row r="249" spans="1:15" ht="13.5">
      <c r="A249" s="129">
        <v>42</v>
      </c>
      <c r="B249" s="130">
        <f t="shared" si="7"/>
        <v>2497.675765196098</v>
      </c>
      <c r="C249" s="130">
        <f>A249*ScheibGen!D29</f>
        <v>2016</v>
      </c>
      <c r="E249" s="130">
        <f t="shared" si="8"/>
        <v>481.675765196098</v>
      </c>
      <c r="O249" s="131">
        <f>ScheibGen!F67</f>
        <v>0.2730588238073118</v>
      </c>
    </row>
    <row r="250" spans="1:15" ht="13.5">
      <c r="A250" s="129">
        <v>42.5</v>
      </c>
      <c r="B250" s="130">
        <f t="shared" si="7"/>
        <v>2533.212500501957</v>
      </c>
      <c r="C250" s="130">
        <f>A250*ScheibGen!D29</f>
        <v>2040</v>
      </c>
      <c r="E250" s="130">
        <f t="shared" si="8"/>
        <v>493.2125005019569</v>
      </c>
      <c r="O250" s="131">
        <f>ScheibGen!F67</f>
        <v>0.2730588238073118</v>
      </c>
    </row>
    <row r="251" spans="1:15" ht="13.5">
      <c r="A251" s="129">
        <v>43</v>
      </c>
      <c r="B251" s="130">
        <f t="shared" si="7"/>
        <v>2568.8857652197194</v>
      </c>
      <c r="C251" s="130">
        <f>A251*ScheibGen!D29</f>
        <v>2064</v>
      </c>
      <c r="E251" s="130">
        <f t="shared" si="8"/>
        <v>504.8857652197195</v>
      </c>
      <c r="O251" s="131">
        <f>ScheibGen!F67</f>
        <v>0.2730588238073118</v>
      </c>
    </row>
    <row r="252" spans="1:15" ht="13.5">
      <c r="A252" s="129">
        <v>43.5</v>
      </c>
      <c r="B252" s="130">
        <f t="shared" si="7"/>
        <v>2604.695559349386</v>
      </c>
      <c r="C252" s="130">
        <f>A252*ScheibGen!D29</f>
        <v>2088</v>
      </c>
      <c r="E252" s="130">
        <f t="shared" si="8"/>
        <v>516.6955593493857</v>
      </c>
      <c r="O252" s="131">
        <f>ScheibGen!F67</f>
        <v>0.2730588238073118</v>
      </c>
    </row>
    <row r="253" spans="1:15" ht="13.5">
      <c r="A253" s="129">
        <v>44</v>
      </c>
      <c r="B253" s="130">
        <f t="shared" si="7"/>
        <v>2640.6418828909555</v>
      </c>
      <c r="C253" s="130">
        <f>A253*ScheibGen!D29</f>
        <v>2112</v>
      </c>
      <c r="E253" s="130">
        <f t="shared" si="8"/>
        <v>528.6418828909556</v>
      </c>
      <c r="O253" s="131">
        <f>ScheibGen!F67</f>
        <v>0.2730588238073118</v>
      </c>
    </row>
    <row r="254" spans="1:15" ht="13.5">
      <c r="A254" s="129">
        <v>44.5</v>
      </c>
      <c r="B254" s="130">
        <f t="shared" si="7"/>
        <v>2676.7247358444292</v>
      </c>
      <c r="C254" s="130">
        <f>A254*ScheibGen!D29</f>
        <v>2136</v>
      </c>
      <c r="E254" s="130">
        <f t="shared" si="8"/>
        <v>540.7247358444291</v>
      </c>
      <c r="O254" s="131">
        <f>ScheibGen!F67</f>
        <v>0.2730588238073118</v>
      </c>
    </row>
    <row r="255" spans="1:15" ht="13.5">
      <c r="A255" s="129">
        <v>45</v>
      </c>
      <c r="B255" s="130">
        <f t="shared" si="7"/>
        <v>2712.944118209806</v>
      </c>
      <c r="C255" s="130">
        <f>A255*ScheibGen!D29</f>
        <v>2160</v>
      </c>
      <c r="E255" s="130">
        <f t="shared" si="8"/>
        <v>552.9441182098063</v>
      </c>
      <c r="O255" s="131">
        <f>ScheibGen!F67</f>
        <v>0.2730588238073118</v>
      </c>
    </row>
    <row r="256" spans="1:15" ht="13.5">
      <c r="A256" s="129">
        <v>45.5</v>
      </c>
      <c r="B256" s="130">
        <f t="shared" si="7"/>
        <v>2749.3000299870873</v>
      </c>
      <c r="C256" s="130">
        <f>A256*ScheibGen!D29</f>
        <v>2184</v>
      </c>
      <c r="E256" s="130">
        <f t="shared" si="8"/>
        <v>565.3000299870872</v>
      </c>
      <c r="O256" s="131">
        <f>ScheibGen!F67</f>
        <v>0.2730588238073118</v>
      </c>
    </row>
    <row r="257" spans="1:15" ht="13.5">
      <c r="A257" s="129">
        <v>46</v>
      </c>
      <c r="B257" s="130">
        <f t="shared" si="7"/>
        <v>2785.7924711762716</v>
      </c>
      <c r="C257" s="130">
        <f>A257*ScheibGen!D29</f>
        <v>2208</v>
      </c>
      <c r="E257" s="130">
        <f t="shared" si="8"/>
        <v>577.7924711762718</v>
      </c>
      <c r="O257" s="131">
        <f>ScheibGen!F67</f>
        <v>0.2730588238073118</v>
      </c>
    </row>
    <row r="258" spans="1:15" ht="13.5">
      <c r="A258" s="129">
        <v>46.5</v>
      </c>
      <c r="B258" s="130">
        <f t="shared" si="7"/>
        <v>2822.42144177736</v>
      </c>
      <c r="C258" s="130">
        <f>A258*ScheibGen!D29</f>
        <v>2232</v>
      </c>
      <c r="E258" s="130">
        <f t="shared" si="8"/>
        <v>590.4214417773599</v>
      </c>
      <c r="O258" s="131">
        <f>ScheibGen!F67</f>
        <v>0.2730588238073118</v>
      </c>
    </row>
    <row r="259" spans="1:15" ht="13.5">
      <c r="A259" s="129">
        <v>47</v>
      </c>
      <c r="B259" s="130">
        <f t="shared" si="7"/>
        <v>2859.1869417903517</v>
      </c>
      <c r="C259" s="130">
        <f>A259*ScheibGen!D29</f>
        <v>2256</v>
      </c>
      <c r="E259" s="130">
        <f t="shared" si="8"/>
        <v>603.1869417903517</v>
      </c>
      <c r="O259" s="131">
        <f>ScheibGen!F67</f>
        <v>0.2730588238073118</v>
      </c>
    </row>
    <row r="260" spans="1:15" ht="13.5">
      <c r="A260" s="129">
        <v>47.5</v>
      </c>
      <c r="B260" s="130">
        <f t="shared" si="7"/>
        <v>2896.088971215247</v>
      </c>
      <c r="C260" s="130">
        <f>A260*ScheibGen!D29</f>
        <v>2280</v>
      </c>
      <c r="E260" s="130">
        <f t="shared" si="8"/>
        <v>616.0889712152472</v>
      </c>
      <c r="O260" s="131">
        <f>ScheibGen!F67</f>
        <v>0.2730588238073118</v>
      </c>
    </row>
    <row r="261" spans="1:15" ht="13.5">
      <c r="A261" s="129">
        <v>48</v>
      </c>
      <c r="B261" s="130">
        <f t="shared" si="7"/>
        <v>2933.1275300520465</v>
      </c>
      <c r="C261" s="130">
        <f>A261*ScheibGen!D29</f>
        <v>2304</v>
      </c>
      <c r="E261" s="130">
        <f t="shared" si="8"/>
        <v>629.1275300520464</v>
      </c>
      <c r="O261" s="131">
        <f>ScheibGen!F67</f>
        <v>0.2730588238073118</v>
      </c>
    </row>
    <row r="262" spans="1:15" ht="13.5">
      <c r="A262" s="129">
        <v>48.5</v>
      </c>
      <c r="B262" s="130">
        <f aca="true" t="shared" si="9" ref="B262:B325">C262+E262</f>
        <v>2970.302618300749</v>
      </c>
      <c r="C262" s="130">
        <f>A262*ScheibGen!D29</f>
        <v>2328</v>
      </c>
      <c r="E262" s="130">
        <f aca="true" t="shared" si="10" ref="E262:E325">(A262*A262)*O262</f>
        <v>642.3026183007491</v>
      </c>
      <c r="O262" s="131">
        <f>ScheibGen!F67</f>
        <v>0.2730588238073118</v>
      </c>
    </row>
    <row r="263" spans="1:15" ht="13.5">
      <c r="A263" s="129">
        <v>49</v>
      </c>
      <c r="B263" s="130">
        <f t="shared" si="9"/>
        <v>3007.6142359613555</v>
      </c>
      <c r="C263" s="130">
        <f>A263*ScheibGen!D29</f>
        <v>2352</v>
      </c>
      <c r="E263" s="130">
        <f t="shared" si="10"/>
        <v>655.6142359613556</v>
      </c>
      <c r="O263" s="131">
        <f>ScheibGen!F67</f>
        <v>0.2730588238073118</v>
      </c>
    </row>
    <row r="264" spans="1:15" ht="13.5">
      <c r="A264" s="129">
        <v>49.5</v>
      </c>
      <c r="B264" s="130">
        <f t="shared" si="9"/>
        <v>3045.0623830338654</v>
      </c>
      <c r="C264" s="130">
        <f>A264*ScheibGen!D29</f>
        <v>2376</v>
      </c>
      <c r="E264" s="130">
        <f t="shared" si="10"/>
        <v>669.0623830338657</v>
      </c>
      <c r="O264" s="131">
        <f>ScheibGen!F67</f>
        <v>0.2730588238073118</v>
      </c>
    </row>
    <row r="265" spans="1:15" ht="13.5">
      <c r="A265" s="129">
        <v>50</v>
      </c>
      <c r="B265" s="130">
        <f t="shared" si="9"/>
        <v>3082.6470595182795</v>
      </c>
      <c r="C265" s="130">
        <f>A265*ScheibGen!D29</f>
        <v>2400</v>
      </c>
      <c r="E265" s="130">
        <f t="shared" si="10"/>
        <v>682.6470595182794</v>
      </c>
      <c r="O265" s="131">
        <f>ScheibGen!F67</f>
        <v>0.2730588238073118</v>
      </c>
    </row>
    <row r="266" spans="1:15" ht="13.5">
      <c r="A266" s="129">
        <v>51</v>
      </c>
      <c r="B266" s="130">
        <f t="shared" si="9"/>
        <v>3158.226000722818</v>
      </c>
      <c r="C266" s="130">
        <f>A266*ScheibGen!D29</f>
        <v>2448</v>
      </c>
      <c r="E266" s="130">
        <f t="shared" si="10"/>
        <v>710.226000722818</v>
      </c>
      <c r="O266" s="131">
        <f>ScheibGen!F67</f>
        <v>0.2730588238073118</v>
      </c>
    </row>
    <row r="267" spans="1:15" ht="13.5">
      <c r="A267" s="129">
        <v>52</v>
      </c>
      <c r="B267" s="130">
        <f t="shared" si="9"/>
        <v>3234.3510595749713</v>
      </c>
      <c r="C267" s="130">
        <f>A267*ScheibGen!D29</f>
        <v>2496</v>
      </c>
      <c r="E267" s="130">
        <f t="shared" si="10"/>
        <v>738.351059574971</v>
      </c>
      <c r="O267" s="131">
        <f>ScheibGen!F67</f>
        <v>0.2730588238073118</v>
      </c>
    </row>
    <row r="268" spans="1:15" ht="13.5">
      <c r="A268" s="129">
        <v>53</v>
      </c>
      <c r="B268" s="130">
        <f t="shared" si="9"/>
        <v>3311.022236074739</v>
      </c>
      <c r="C268" s="130">
        <f>A268*ScheibGen!D29</f>
        <v>2544</v>
      </c>
      <c r="E268" s="130">
        <f t="shared" si="10"/>
        <v>767.0222360747388</v>
      </c>
      <c r="O268" s="131">
        <f>ScheibGen!F67</f>
        <v>0.2730588238073118</v>
      </c>
    </row>
    <row r="269" spans="1:15" ht="13.5">
      <c r="A269" s="129">
        <v>54</v>
      </c>
      <c r="B269" s="130">
        <f t="shared" si="9"/>
        <v>3388.239530222121</v>
      </c>
      <c r="C269" s="130">
        <f>A269*ScheibGen!D29</f>
        <v>2592</v>
      </c>
      <c r="E269" s="130">
        <f t="shared" si="10"/>
        <v>796.2395302221212</v>
      </c>
      <c r="O269" s="131">
        <f>ScheibGen!F67</f>
        <v>0.2730588238073118</v>
      </c>
    </row>
    <row r="270" spans="1:15" ht="13.5">
      <c r="A270" s="129">
        <v>55</v>
      </c>
      <c r="B270" s="130">
        <f t="shared" si="9"/>
        <v>3466.002942017118</v>
      </c>
      <c r="C270" s="130">
        <f>A270*ScheibGen!D29</f>
        <v>2640</v>
      </c>
      <c r="E270" s="130">
        <f t="shared" si="10"/>
        <v>826.0029420171181</v>
      </c>
      <c r="O270" s="131">
        <f>ScheibGen!F67</f>
        <v>0.2730588238073118</v>
      </c>
    </row>
    <row r="271" spans="1:15" ht="13.5">
      <c r="A271" s="129">
        <v>56</v>
      </c>
      <c r="B271" s="130">
        <f t="shared" si="9"/>
        <v>3544.3124714597297</v>
      </c>
      <c r="C271" s="130">
        <f>A271*ScheibGen!D29</f>
        <v>2688</v>
      </c>
      <c r="E271" s="130">
        <f t="shared" si="10"/>
        <v>856.3124714597297</v>
      </c>
      <c r="O271" s="131">
        <f>ScheibGen!F67</f>
        <v>0.2730588238073118</v>
      </c>
    </row>
    <row r="272" spans="1:15" ht="13.5">
      <c r="A272" s="129">
        <v>57</v>
      </c>
      <c r="B272" s="130">
        <f t="shared" si="9"/>
        <v>3623.168118549956</v>
      </c>
      <c r="C272" s="130">
        <f>A272*ScheibGen!D29</f>
        <v>2736</v>
      </c>
      <c r="E272" s="130">
        <f t="shared" si="10"/>
        <v>887.1681185499559</v>
      </c>
      <c r="O272" s="131">
        <f>ScheibGen!F67</f>
        <v>0.2730588238073118</v>
      </c>
    </row>
    <row r="273" spans="1:15" ht="13.5">
      <c r="A273" s="129">
        <v>58</v>
      </c>
      <c r="B273" s="130">
        <f t="shared" si="9"/>
        <v>3702.569883287797</v>
      </c>
      <c r="C273" s="130">
        <f>A273*ScheibGen!D29</f>
        <v>2784</v>
      </c>
      <c r="E273" s="130">
        <f t="shared" si="10"/>
        <v>918.5698832877969</v>
      </c>
      <c r="O273" s="131">
        <f>ScheibGen!F67</f>
        <v>0.2730588238073118</v>
      </c>
    </row>
    <row r="274" spans="1:15" ht="13.5">
      <c r="A274" s="129">
        <v>59</v>
      </c>
      <c r="B274" s="130">
        <f t="shared" si="9"/>
        <v>3782.517765673252</v>
      </c>
      <c r="C274" s="130">
        <f>A274*ScheibGen!D29</f>
        <v>2832</v>
      </c>
      <c r="E274" s="130">
        <f t="shared" si="10"/>
        <v>950.5177656732523</v>
      </c>
      <c r="O274" s="131">
        <f>ScheibGen!F67</f>
        <v>0.2730588238073118</v>
      </c>
    </row>
    <row r="275" spans="1:15" ht="13.5">
      <c r="A275" s="129">
        <v>60</v>
      </c>
      <c r="B275" s="130">
        <f t="shared" si="9"/>
        <v>3863.0117657063224</v>
      </c>
      <c r="C275" s="130">
        <f>A275*ScheibGen!D29</f>
        <v>2880</v>
      </c>
      <c r="E275" s="130">
        <f t="shared" si="10"/>
        <v>983.0117657063224</v>
      </c>
      <c r="O275" s="131">
        <f>ScheibGen!F67</f>
        <v>0.2730588238073118</v>
      </c>
    </row>
    <row r="276" spans="1:15" ht="13.5">
      <c r="A276" s="129">
        <v>61</v>
      </c>
      <c r="B276" s="130">
        <f t="shared" si="9"/>
        <v>3944.0518833870074</v>
      </c>
      <c r="C276" s="130">
        <f>A276*ScheibGen!D29</f>
        <v>2928</v>
      </c>
      <c r="E276" s="130">
        <f t="shared" si="10"/>
        <v>1016.0518833870071</v>
      </c>
      <c r="O276" s="131">
        <f>ScheibGen!F67</f>
        <v>0.2730588238073118</v>
      </c>
    </row>
    <row r="277" spans="1:15" ht="13.5">
      <c r="A277" s="129">
        <v>62</v>
      </c>
      <c r="B277" s="130">
        <f t="shared" si="9"/>
        <v>4025.6381187153065</v>
      </c>
      <c r="C277" s="130">
        <f>A277*ScheibGen!D29</f>
        <v>2976</v>
      </c>
      <c r="E277" s="130">
        <f t="shared" si="10"/>
        <v>1049.6381187153065</v>
      </c>
      <c r="O277" s="131">
        <f>ScheibGen!F67</f>
        <v>0.2730588238073118</v>
      </c>
    </row>
    <row r="278" spans="1:15" ht="13.5">
      <c r="A278" s="129">
        <v>63</v>
      </c>
      <c r="B278" s="130">
        <f t="shared" si="9"/>
        <v>4107.77047169122</v>
      </c>
      <c r="C278" s="130">
        <f>A278*ScheibGen!D29</f>
        <v>3024</v>
      </c>
      <c r="E278" s="130">
        <f t="shared" si="10"/>
        <v>1083.7704716912206</v>
      </c>
      <c r="O278" s="131">
        <f>ScheibGen!F67</f>
        <v>0.2730588238073118</v>
      </c>
    </row>
    <row r="279" spans="1:15" ht="13.5">
      <c r="A279" s="129">
        <v>64</v>
      </c>
      <c r="B279" s="130">
        <f t="shared" si="9"/>
        <v>4190.448942314749</v>
      </c>
      <c r="C279" s="130">
        <f>A279*ScheibGen!D29</f>
        <v>3072</v>
      </c>
      <c r="E279" s="130">
        <f t="shared" si="10"/>
        <v>1118.448942314749</v>
      </c>
      <c r="O279" s="131">
        <f>ScheibGen!F67</f>
        <v>0.2730588238073118</v>
      </c>
    </row>
    <row r="280" spans="1:15" ht="13.5">
      <c r="A280" s="129">
        <v>65</v>
      </c>
      <c r="B280" s="130">
        <f t="shared" si="9"/>
        <v>4273.673530585892</v>
      </c>
      <c r="C280" s="130">
        <f>A280*ScheibGen!D29</f>
        <v>3120</v>
      </c>
      <c r="E280" s="130">
        <f t="shared" si="10"/>
        <v>1153.6735305858922</v>
      </c>
      <c r="O280" s="131">
        <f>ScheibGen!F67</f>
        <v>0.2730588238073118</v>
      </c>
    </row>
    <row r="281" spans="1:15" ht="13.5">
      <c r="A281" s="129">
        <v>66</v>
      </c>
      <c r="B281" s="130">
        <f t="shared" si="9"/>
        <v>4357.44423650465</v>
      </c>
      <c r="C281" s="130">
        <f>A281*ScheibGen!D29</f>
        <v>3168</v>
      </c>
      <c r="E281" s="130">
        <f t="shared" si="10"/>
        <v>1189.44423650465</v>
      </c>
      <c r="O281" s="131">
        <f>ScheibGen!F67</f>
        <v>0.2730588238073118</v>
      </c>
    </row>
    <row r="282" spans="1:15" ht="13.5">
      <c r="A282" s="129">
        <v>67</v>
      </c>
      <c r="B282" s="130">
        <f t="shared" si="9"/>
        <v>4441.761060071022</v>
      </c>
      <c r="C282" s="130">
        <f>A282*ScheibGen!D29</f>
        <v>3216</v>
      </c>
      <c r="E282" s="130">
        <f t="shared" si="10"/>
        <v>1225.7610600710225</v>
      </c>
      <c r="O282" s="131">
        <f>ScheibGen!F67</f>
        <v>0.2730588238073118</v>
      </c>
    </row>
    <row r="283" spans="1:15" ht="13.5">
      <c r="A283" s="129">
        <v>68</v>
      </c>
      <c r="B283" s="130">
        <f t="shared" si="9"/>
        <v>4526.624001285009</v>
      </c>
      <c r="C283" s="130">
        <f>A283*ScheibGen!D29</f>
        <v>3264</v>
      </c>
      <c r="E283" s="130">
        <f t="shared" si="10"/>
        <v>1262.6240012850096</v>
      </c>
      <c r="O283" s="131">
        <f>ScheibGen!F67</f>
        <v>0.2730588238073118</v>
      </c>
    </row>
    <row r="284" spans="1:15" ht="13.5">
      <c r="A284" s="129">
        <v>69</v>
      </c>
      <c r="B284" s="130">
        <f t="shared" si="9"/>
        <v>4612.033060146611</v>
      </c>
      <c r="C284" s="130">
        <f>A284*ScheibGen!D29</f>
        <v>3312</v>
      </c>
      <c r="E284" s="130">
        <f t="shared" si="10"/>
        <v>1300.0330601466114</v>
      </c>
      <c r="O284" s="131">
        <f>ScheibGen!F67</f>
        <v>0.2730588238073118</v>
      </c>
    </row>
    <row r="285" spans="1:15" ht="13.5">
      <c r="A285" s="129">
        <v>70</v>
      </c>
      <c r="B285" s="130">
        <f t="shared" si="9"/>
        <v>4697.988236655828</v>
      </c>
      <c r="C285" s="130">
        <f>A285*ScheibGen!D29</f>
        <v>3360</v>
      </c>
      <c r="E285" s="130">
        <f t="shared" si="10"/>
        <v>1337.9882366558277</v>
      </c>
      <c r="O285" s="131">
        <f>ScheibGen!F67</f>
        <v>0.2730588238073118</v>
      </c>
    </row>
    <row r="286" spans="1:15" ht="13.5">
      <c r="A286" s="129">
        <v>71</v>
      </c>
      <c r="B286" s="130">
        <f t="shared" si="9"/>
        <v>4784.489530812659</v>
      </c>
      <c r="C286" s="130">
        <f>A286*ScheibGen!D29</f>
        <v>3408</v>
      </c>
      <c r="E286" s="130">
        <f t="shared" si="10"/>
        <v>1376.4895308126586</v>
      </c>
      <c r="O286" s="131">
        <f>ScheibGen!F67</f>
        <v>0.2730588238073118</v>
      </c>
    </row>
    <row r="287" spans="1:15" ht="13.5">
      <c r="A287" s="129">
        <v>72</v>
      </c>
      <c r="B287" s="130">
        <f t="shared" si="9"/>
        <v>4871.536942617104</v>
      </c>
      <c r="C287" s="130">
        <f>A287*ScheibGen!D29</f>
        <v>3456</v>
      </c>
      <c r="E287" s="130">
        <f t="shared" si="10"/>
        <v>1415.5369426171042</v>
      </c>
      <c r="O287" s="131">
        <f>ScheibGen!F67</f>
        <v>0.2730588238073118</v>
      </c>
    </row>
    <row r="288" spans="1:15" ht="13.5">
      <c r="A288" s="129">
        <v>73</v>
      </c>
      <c r="B288" s="130">
        <f t="shared" si="9"/>
        <v>4959.130472069164</v>
      </c>
      <c r="C288" s="130">
        <f>A288*ScheibGen!D29</f>
        <v>3504</v>
      </c>
      <c r="E288" s="130">
        <f t="shared" si="10"/>
        <v>1455.1304720691644</v>
      </c>
      <c r="O288" s="131">
        <f>ScheibGen!F67</f>
        <v>0.2730588238073118</v>
      </c>
    </row>
    <row r="289" spans="1:15" ht="13.5">
      <c r="A289" s="129">
        <v>74</v>
      </c>
      <c r="B289" s="130">
        <f t="shared" si="9"/>
        <v>5047.270119168839</v>
      </c>
      <c r="C289" s="130">
        <f>A289*ScheibGen!D29</f>
        <v>3552</v>
      </c>
      <c r="E289" s="130">
        <f t="shared" si="10"/>
        <v>1495.2701191688393</v>
      </c>
      <c r="O289" s="131">
        <f>ScheibGen!F67</f>
        <v>0.2730588238073118</v>
      </c>
    </row>
    <row r="290" spans="1:15" ht="13.5">
      <c r="A290" s="129">
        <v>75</v>
      </c>
      <c r="B290" s="130">
        <f t="shared" si="9"/>
        <v>5135.955883916129</v>
      </c>
      <c r="C290" s="130">
        <f>A290*ScheibGen!D29</f>
        <v>3600</v>
      </c>
      <c r="E290" s="130">
        <f t="shared" si="10"/>
        <v>1535.9558839161289</v>
      </c>
      <c r="O290" s="131">
        <f>ScheibGen!F67</f>
        <v>0.2730588238073118</v>
      </c>
    </row>
    <row r="291" spans="1:15" ht="13.5">
      <c r="A291" s="129">
        <v>76</v>
      </c>
      <c r="B291" s="130">
        <f t="shared" si="9"/>
        <v>5225.187766311033</v>
      </c>
      <c r="C291" s="130">
        <f>A291*ScheibGen!D29</f>
        <v>3648</v>
      </c>
      <c r="E291" s="130">
        <f t="shared" si="10"/>
        <v>1577.1877663110329</v>
      </c>
      <c r="O291" s="131">
        <f>ScheibGen!F67</f>
        <v>0.2730588238073118</v>
      </c>
    </row>
    <row r="292" spans="1:15" ht="13.5">
      <c r="A292" s="129">
        <v>77</v>
      </c>
      <c r="B292" s="130">
        <f t="shared" si="9"/>
        <v>5314.965766353552</v>
      </c>
      <c r="C292" s="130">
        <f>A292*ScheibGen!D29</f>
        <v>3696</v>
      </c>
      <c r="E292" s="130">
        <f t="shared" si="10"/>
        <v>1618.9657663535515</v>
      </c>
      <c r="O292" s="131">
        <f>ScheibGen!F67</f>
        <v>0.2730588238073118</v>
      </c>
    </row>
    <row r="293" spans="1:15" ht="13.5">
      <c r="A293" s="129">
        <v>78</v>
      </c>
      <c r="B293" s="130">
        <f t="shared" si="9"/>
        <v>5405.289884043685</v>
      </c>
      <c r="C293" s="130">
        <f>A293*ScheibGen!D29</f>
        <v>3744</v>
      </c>
      <c r="E293" s="130">
        <f t="shared" si="10"/>
        <v>1661.2898840436849</v>
      </c>
      <c r="O293" s="131">
        <f>ScheibGen!F67</f>
        <v>0.2730588238073118</v>
      </c>
    </row>
    <row r="294" spans="1:15" ht="13.5">
      <c r="A294" s="129">
        <v>79</v>
      </c>
      <c r="B294" s="130">
        <f t="shared" si="9"/>
        <v>5496.160119381433</v>
      </c>
      <c r="C294" s="130">
        <f>A294*ScheibGen!D29</f>
        <v>3792</v>
      </c>
      <c r="E294" s="130">
        <f t="shared" si="10"/>
        <v>1704.1601193814329</v>
      </c>
      <c r="O294" s="131">
        <f>ScheibGen!F67</f>
        <v>0.2730588238073118</v>
      </c>
    </row>
    <row r="295" spans="1:15" ht="13.5">
      <c r="A295" s="129">
        <v>80</v>
      </c>
      <c r="B295" s="130">
        <f t="shared" si="9"/>
        <v>5587.576472366795</v>
      </c>
      <c r="C295" s="130">
        <f>A295*ScheibGen!D29</f>
        <v>3840</v>
      </c>
      <c r="E295" s="130">
        <f t="shared" si="10"/>
        <v>1747.5764723667953</v>
      </c>
      <c r="O295" s="131">
        <f>ScheibGen!F67</f>
        <v>0.2730588238073118</v>
      </c>
    </row>
    <row r="296" spans="1:15" ht="13.5">
      <c r="A296" s="129">
        <v>81</v>
      </c>
      <c r="B296" s="130">
        <f t="shared" si="9"/>
        <v>5679.538942999772</v>
      </c>
      <c r="C296" s="130">
        <f>A296*ScheibGen!D29</f>
        <v>3888</v>
      </c>
      <c r="E296" s="130">
        <f t="shared" si="10"/>
        <v>1791.5389429997726</v>
      </c>
      <c r="O296" s="131">
        <f>ScheibGen!F67</f>
        <v>0.2730588238073118</v>
      </c>
    </row>
    <row r="297" spans="1:15" ht="13.5">
      <c r="A297" s="129">
        <v>82</v>
      </c>
      <c r="B297" s="130">
        <f t="shared" si="9"/>
        <v>5772.047531280365</v>
      </c>
      <c r="C297" s="130">
        <f>A297*ScheibGen!D29</f>
        <v>3936</v>
      </c>
      <c r="E297" s="130">
        <f t="shared" si="10"/>
        <v>1836.0475312803644</v>
      </c>
      <c r="O297" s="131">
        <f>ScheibGen!F67</f>
        <v>0.2730588238073118</v>
      </c>
    </row>
    <row r="298" spans="1:15" ht="13.5">
      <c r="A298" s="129">
        <v>83</v>
      </c>
      <c r="B298" s="130">
        <f t="shared" si="9"/>
        <v>5865.102237208571</v>
      </c>
      <c r="C298" s="130">
        <f>A298*ScheibGen!D29</f>
        <v>3984</v>
      </c>
      <c r="E298" s="130">
        <f t="shared" si="10"/>
        <v>1881.1022372085708</v>
      </c>
      <c r="O298" s="131">
        <f>ScheibGen!F67</f>
        <v>0.2730588238073118</v>
      </c>
    </row>
    <row r="299" spans="1:15" ht="13.5">
      <c r="A299" s="129">
        <v>84</v>
      </c>
      <c r="B299" s="130">
        <f t="shared" si="9"/>
        <v>5958.703060784392</v>
      </c>
      <c r="C299" s="130">
        <f>A299*ScheibGen!D29</f>
        <v>4032</v>
      </c>
      <c r="E299" s="130">
        <f t="shared" si="10"/>
        <v>1926.703060784392</v>
      </c>
      <c r="O299" s="131">
        <f>ScheibGen!F67</f>
        <v>0.2730588238073118</v>
      </c>
    </row>
    <row r="300" spans="1:15" ht="13.5">
      <c r="A300" s="129">
        <v>85</v>
      </c>
      <c r="B300" s="130">
        <f t="shared" si="9"/>
        <v>6052.850002007828</v>
      </c>
      <c r="C300" s="130">
        <f>A300*ScheibGen!D29</f>
        <v>4080</v>
      </c>
      <c r="E300" s="130">
        <f t="shared" si="10"/>
        <v>1972.8500020078277</v>
      </c>
      <c r="O300" s="131">
        <f>ScheibGen!F67</f>
        <v>0.2730588238073118</v>
      </c>
    </row>
    <row r="301" spans="1:15" ht="13.5">
      <c r="A301" s="129">
        <v>86</v>
      </c>
      <c r="B301" s="130">
        <f t="shared" si="9"/>
        <v>6147.543060878877</v>
      </c>
      <c r="C301" s="130">
        <f>A301*ScheibGen!D29</f>
        <v>4128</v>
      </c>
      <c r="E301" s="130">
        <f t="shared" si="10"/>
        <v>2019.543060878878</v>
      </c>
      <c r="O301" s="131">
        <f>ScheibGen!F67</f>
        <v>0.2730588238073118</v>
      </c>
    </row>
    <row r="302" spans="1:15" ht="13.5">
      <c r="A302" s="129">
        <v>87</v>
      </c>
      <c r="B302" s="130">
        <f t="shared" si="9"/>
        <v>6242.782237397543</v>
      </c>
      <c r="C302" s="130">
        <f>A302*ScheibGen!D29</f>
        <v>4176</v>
      </c>
      <c r="E302" s="130">
        <f t="shared" si="10"/>
        <v>2066.7822373975428</v>
      </c>
      <c r="O302" s="131">
        <f>ScheibGen!F67</f>
        <v>0.2730588238073118</v>
      </c>
    </row>
    <row r="303" spans="1:15" ht="13.5">
      <c r="A303" s="129">
        <v>88</v>
      </c>
      <c r="B303" s="130">
        <f t="shared" si="9"/>
        <v>6338.567531563822</v>
      </c>
      <c r="C303" s="130">
        <f>A303*ScheibGen!D29</f>
        <v>4224</v>
      </c>
      <c r="E303" s="130">
        <f t="shared" si="10"/>
        <v>2114.5675315638223</v>
      </c>
      <c r="O303" s="131">
        <f>ScheibGen!F67</f>
        <v>0.2730588238073118</v>
      </c>
    </row>
    <row r="304" spans="1:15" ht="13.5">
      <c r="A304" s="129">
        <v>89</v>
      </c>
      <c r="B304" s="130">
        <f t="shared" si="9"/>
        <v>6434.898943377717</v>
      </c>
      <c r="C304" s="130">
        <f>A304*ScheibGen!D29</f>
        <v>4272</v>
      </c>
      <c r="E304" s="130">
        <f t="shared" si="10"/>
        <v>2162.8989433777165</v>
      </c>
      <c r="O304" s="131">
        <f>ScheibGen!F67</f>
        <v>0.2730588238073118</v>
      </c>
    </row>
    <row r="305" spans="1:15" ht="13.5">
      <c r="A305" s="129">
        <v>90</v>
      </c>
      <c r="B305" s="130">
        <f t="shared" si="9"/>
        <v>6531.776472839225</v>
      </c>
      <c r="C305" s="130">
        <f>A305*ScheibGen!D29</f>
        <v>4320</v>
      </c>
      <c r="E305" s="130">
        <f t="shared" si="10"/>
        <v>2211.7764728392253</v>
      </c>
      <c r="O305" s="131">
        <f>ScheibGen!F67</f>
        <v>0.2730588238073118</v>
      </c>
    </row>
    <row r="306" spans="1:15" ht="13.5">
      <c r="A306" s="129">
        <v>91</v>
      </c>
      <c r="B306" s="130">
        <f t="shared" si="9"/>
        <v>6629.200119948349</v>
      </c>
      <c r="C306" s="130">
        <f>A306*ScheibGen!D29</f>
        <v>4368</v>
      </c>
      <c r="E306" s="130">
        <f t="shared" si="10"/>
        <v>2261.200119948349</v>
      </c>
      <c r="O306" s="131">
        <f>ScheibGen!F67</f>
        <v>0.2730588238073118</v>
      </c>
    </row>
    <row r="307" spans="1:15" ht="13.5">
      <c r="A307" s="129">
        <v>92</v>
      </c>
      <c r="B307" s="130">
        <f t="shared" si="9"/>
        <v>6727.169884705087</v>
      </c>
      <c r="C307" s="130">
        <f>A307*ScheibGen!D29</f>
        <v>4416</v>
      </c>
      <c r="E307" s="130">
        <f t="shared" si="10"/>
        <v>2311.169884705087</v>
      </c>
      <c r="O307" s="131">
        <f>ScheibGen!F67</f>
        <v>0.2730588238073118</v>
      </c>
    </row>
    <row r="308" spans="1:15" ht="13.5">
      <c r="A308" s="129">
        <v>93</v>
      </c>
      <c r="B308" s="130">
        <f t="shared" si="9"/>
        <v>6825.685767109439</v>
      </c>
      <c r="C308" s="130">
        <f>A308*ScheibGen!D29</f>
        <v>4464</v>
      </c>
      <c r="E308" s="130">
        <f t="shared" si="10"/>
        <v>2361.6857671094394</v>
      </c>
      <c r="O308" s="131">
        <f>ScheibGen!F67</f>
        <v>0.2730588238073118</v>
      </c>
    </row>
    <row r="309" spans="1:15" ht="13.5">
      <c r="A309" s="129">
        <v>94</v>
      </c>
      <c r="B309" s="130">
        <f t="shared" si="9"/>
        <v>6924.747767161407</v>
      </c>
      <c r="C309" s="130">
        <f>A309*ScheibGen!D29</f>
        <v>4512</v>
      </c>
      <c r="E309" s="130">
        <f t="shared" si="10"/>
        <v>2412.747767161407</v>
      </c>
      <c r="O309" s="131">
        <f>ScheibGen!F67</f>
        <v>0.2730588238073118</v>
      </c>
    </row>
    <row r="310" spans="1:15" ht="13.5">
      <c r="A310" s="129">
        <v>95</v>
      </c>
      <c r="B310" s="130">
        <f t="shared" si="9"/>
        <v>7024.355884860988</v>
      </c>
      <c r="C310" s="130">
        <f>A310*ScheibGen!D29</f>
        <v>4560</v>
      </c>
      <c r="E310" s="130">
        <f t="shared" si="10"/>
        <v>2464.3558848609887</v>
      </c>
      <c r="O310" s="131">
        <f>ScheibGen!F67</f>
        <v>0.2730588238073118</v>
      </c>
    </row>
    <row r="311" spans="1:15" ht="13.5">
      <c r="A311" s="129">
        <v>96</v>
      </c>
      <c r="B311" s="130">
        <f t="shared" si="9"/>
        <v>7124.510120208186</v>
      </c>
      <c r="C311" s="130">
        <f>A311*ScheibGen!D29</f>
        <v>4608</v>
      </c>
      <c r="E311" s="130">
        <f t="shared" si="10"/>
        <v>2516.5101202081855</v>
      </c>
      <c r="O311" s="131">
        <f>ScheibGen!F67</f>
        <v>0.2730588238073118</v>
      </c>
    </row>
    <row r="312" spans="1:15" ht="13.5">
      <c r="A312" s="129">
        <v>97</v>
      </c>
      <c r="B312" s="130">
        <f t="shared" si="9"/>
        <v>7225.210473202997</v>
      </c>
      <c r="C312" s="130">
        <f>A312*ScheibGen!D29</f>
        <v>4656</v>
      </c>
      <c r="E312" s="130">
        <f t="shared" si="10"/>
        <v>2569.2104732029966</v>
      </c>
      <c r="O312" s="131">
        <f>ScheibGen!F67</f>
        <v>0.2730588238073118</v>
      </c>
    </row>
    <row r="313" spans="1:15" ht="13.5">
      <c r="A313" s="129">
        <v>98</v>
      </c>
      <c r="B313" s="130">
        <f t="shared" si="9"/>
        <v>7326.456943845422</v>
      </c>
      <c r="C313" s="130">
        <f>A313*ScheibGen!D29</f>
        <v>4704</v>
      </c>
      <c r="E313" s="130">
        <f t="shared" si="10"/>
        <v>2622.4569438454223</v>
      </c>
      <c r="O313" s="131">
        <f>ScheibGen!F67</f>
        <v>0.2730588238073118</v>
      </c>
    </row>
    <row r="314" spans="1:15" ht="13.5">
      <c r="A314" s="129">
        <v>99</v>
      </c>
      <c r="B314" s="130">
        <f t="shared" si="9"/>
        <v>7428.249532135463</v>
      </c>
      <c r="C314" s="130">
        <f>A314*ScheibGen!D29</f>
        <v>4752</v>
      </c>
      <c r="E314" s="130">
        <f t="shared" si="10"/>
        <v>2676.2495321354627</v>
      </c>
      <c r="O314" s="131">
        <f>ScheibGen!F67</f>
        <v>0.2730588238073118</v>
      </c>
    </row>
    <row r="315" spans="1:15" ht="13.5">
      <c r="A315" s="129">
        <v>100</v>
      </c>
      <c r="B315" s="130">
        <f t="shared" si="9"/>
        <v>7530.588238073118</v>
      </c>
      <c r="C315" s="130">
        <f>A315*ScheibGen!D29</f>
        <v>4800</v>
      </c>
      <c r="E315" s="130">
        <f t="shared" si="10"/>
        <v>2730.5882380731177</v>
      </c>
      <c r="O315" s="131">
        <f>ScheibGen!F67</f>
        <v>0.2730588238073118</v>
      </c>
    </row>
    <row r="316" spans="1:15" ht="13.5">
      <c r="A316" s="129">
        <v>105</v>
      </c>
      <c r="B316" s="130">
        <f t="shared" si="9"/>
        <v>8050.473532475613</v>
      </c>
      <c r="C316" s="130">
        <f>A316*ScheibGen!D29</f>
        <v>5040</v>
      </c>
      <c r="E316" s="130">
        <f t="shared" si="10"/>
        <v>3010.4735324756125</v>
      </c>
      <c r="O316" s="131">
        <f>ScheibGen!F67</f>
        <v>0.2730588238073118</v>
      </c>
    </row>
    <row r="317" spans="1:15" ht="13.5">
      <c r="A317" s="129">
        <v>110</v>
      </c>
      <c r="B317" s="130">
        <f t="shared" si="9"/>
        <v>8584.011768068473</v>
      </c>
      <c r="C317" s="130">
        <f>A317*ScheibGen!D29</f>
        <v>5280</v>
      </c>
      <c r="E317" s="130">
        <f t="shared" si="10"/>
        <v>3304.0117680684725</v>
      </c>
      <c r="O317" s="131">
        <f>ScheibGen!F67</f>
        <v>0.2730588238073118</v>
      </c>
    </row>
    <row r="318" spans="1:15" ht="13.5">
      <c r="A318" s="129">
        <v>115</v>
      </c>
      <c r="B318" s="130">
        <f t="shared" si="9"/>
        <v>9131.202944851699</v>
      </c>
      <c r="C318" s="130">
        <f>A318*ScheibGen!D29</f>
        <v>5520</v>
      </c>
      <c r="E318" s="130">
        <f t="shared" si="10"/>
        <v>3611.2029448516982</v>
      </c>
      <c r="O318" s="131">
        <f>ScheibGen!F67</f>
        <v>0.2730588238073118</v>
      </c>
    </row>
    <row r="319" spans="1:15" ht="13.5">
      <c r="A319" s="129">
        <v>120</v>
      </c>
      <c r="B319" s="130">
        <f t="shared" si="9"/>
        <v>9692.04706282529</v>
      </c>
      <c r="C319" s="130">
        <f>A319*ScheibGen!D29</f>
        <v>5760</v>
      </c>
      <c r="E319" s="130">
        <f t="shared" si="10"/>
        <v>3932.0470628252897</v>
      </c>
      <c r="O319" s="131">
        <f>ScheibGen!F67</f>
        <v>0.2730588238073118</v>
      </c>
    </row>
    <row r="320" spans="1:15" ht="13.5">
      <c r="A320" s="129">
        <v>125</v>
      </c>
      <c r="B320" s="130">
        <f t="shared" si="9"/>
        <v>10266.544121989245</v>
      </c>
      <c r="C320" s="130">
        <f>A320*ScheibGen!D29</f>
        <v>6000</v>
      </c>
      <c r="E320" s="130">
        <f t="shared" si="10"/>
        <v>4266.544121989246</v>
      </c>
      <c r="O320" s="131">
        <f>ScheibGen!F67</f>
        <v>0.2730588238073118</v>
      </c>
    </row>
    <row r="321" spans="1:15" ht="13.5">
      <c r="A321" s="129">
        <v>130</v>
      </c>
      <c r="B321" s="130">
        <f t="shared" si="9"/>
        <v>10854.694122343568</v>
      </c>
      <c r="C321" s="130">
        <f>A321*ScheibGen!D29</f>
        <v>6240</v>
      </c>
      <c r="E321" s="130">
        <f t="shared" si="10"/>
        <v>4614.694122343569</v>
      </c>
      <c r="O321" s="131">
        <f>ScheibGen!F67</f>
        <v>0.2730588238073118</v>
      </c>
    </row>
    <row r="322" spans="1:15" ht="13.5">
      <c r="A322" s="129">
        <v>135</v>
      </c>
      <c r="B322" s="130">
        <f t="shared" si="9"/>
        <v>11456.497063888257</v>
      </c>
      <c r="C322" s="130">
        <f>A322*ScheibGen!D29</f>
        <v>6480</v>
      </c>
      <c r="E322" s="130">
        <f t="shared" si="10"/>
        <v>4976.497063888257</v>
      </c>
      <c r="O322" s="131">
        <f>ScheibGen!F67</f>
        <v>0.2730588238073118</v>
      </c>
    </row>
    <row r="323" spans="1:15" ht="13.5">
      <c r="A323" s="129">
        <v>140</v>
      </c>
      <c r="B323" s="130">
        <f t="shared" si="9"/>
        <v>12071.95294662331</v>
      </c>
      <c r="C323" s="130">
        <f>A323*ScheibGen!D29</f>
        <v>6720</v>
      </c>
      <c r="E323" s="130">
        <f t="shared" si="10"/>
        <v>5351.952946623311</v>
      </c>
      <c r="O323" s="131">
        <f>ScheibGen!F67</f>
        <v>0.2730588238073118</v>
      </c>
    </row>
    <row r="324" spans="1:15" ht="13.5">
      <c r="A324" s="129">
        <v>145</v>
      </c>
      <c r="B324" s="130">
        <f t="shared" si="9"/>
        <v>12701.061770548731</v>
      </c>
      <c r="C324" s="130">
        <f>A324*ScheibGen!D29</f>
        <v>6960</v>
      </c>
      <c r="E324" s="130">
        <f t="shared" si="10"/>
        <v>5741.06177054873</v>
      </c>
      <c r="O324" s="131">
        <f>ScheibGen!F67</f>
        <v>0.2730588238073118</v>
      </c>
    </row>
    <row r="325" spans="1:15" ht="13.5">
      <c r="A325" s="129">
        <v>150</v>
      </c>
      <c r="B325" s="130">
        <f t="shared" si="9"/>
        <v>13343.823535664516</v>
      </c>
      <c r="C325" s="130">
        <f>A325*ScheibGen!D29</f>
        <v>7200</v>
      </c>
      <c r="E325" s="130">
        <f t="shared" si="10"/>
        <v>6143.8235356645155</v>
      </c>
      <c r="O325" s="131">
        <f>ScheibGen!F67</f>
        <v>0.2730588238073118</v>
      </c>
    </row>
    <row r="326" spans="1:15" ht="13.5">
      <c r="A326" s="129">
        <v>155</v>
      </c>
      <c r="B326" s="130">
        <f aca="true" t="shared" si="11" ref="B326:B335">C326+E326</f>
        <v>14000.238241970666</v>
      </c>
      <c r="C326" s="130">
        <f>A326*ScheibGen!D29</f>
        <v>7440</v>
      </c>
      <c r="E326" s="130">
        <f aca="true" t="shared" si="12" ref="E326:E335">(A326*A326)*O326</f>
        <v>6560.2382419706655</v>
      </c>
      <c r="O326" s="131">
        <f>ScheibGen!F67</f>
        <v>0.2730588238073118</v>
      </c>
    </row>
    <row r="327" spans="1:15" ht="13.5">
      <c r="A327" s="129">
        <v>160</v>
      </c>
      <c r="B327" s="130">
        <f t="shared" si="11"/>
        <v>14670.305889467181</v>
      </c>
      <c r="C327" s="130">
        <f>A327*ScheibGen!D29</f>
        <v>7680</v>
      </c>
      <c r="E327" s="130">
        <f t="shared" si="12"/>
        <v>6990.305889467181</v>
      </c>
      <c r="O327" s="131">
        <f>ScheibGen!F67</f>
        <v>0.2730588238073118</v>
      </c>
    </row>
    <row r="328" spans="1:15" ht="13.5">
      <c r="A328" s="129">
        <v>165</v>
      </c>
      <c r="B328" s="130">
        <f t="shared" si="11"/>
        <v>15354.026478154065</v>
      </c>
      <c r="C328" s="130">
        <f>A328*ScheibGen!D29</f>
        <v>7920</v>
      </c>
      <c r="E328" s="130">
        <f t="shared" si="12"/>
        <v>7434.026478154064</v>
      </c>
      <c r="O328" s="131">
        <f>ScheibGen!F67</f>
        <v>0.2730588238073118</v>
      </c>
    </row>
    <row r="329" spans="1:15" ht="13.5">
      <c r="A329" s="129">
        <v>170</v>
      </c>
      <c r="B329" s="130">
        <f t="shared" si="11"/>
        <v>16051.40000803131</v>
      </c>
      <c r="C329" s="130">
        <f>A329*ScheibGen!D29</f>
        <v>8160</v>
      </c>
      <c r="E329" s="130">
        <f t="shared" si="12"/>
        <v>7891.400008031311</v>
      </c>
      <c r="O329" s="131">
        <f>ScheibGen!F67</f>
        <v>0.2730588238073118</v>
      </c>
    </row>
    <row r="330" spans="1:15" ht="13.5">
      <c r="A330" s="129">
        <v>175</v>
      </c>
      <c r="B330" s="130">
        <f t="shared" si="11"/>
        <v>16762.426479098925</v>
      </c>
      <c r="C330" s="130">
        <f>A330*ScheibGen!D29</f>
        <v>8400</v>
      </c>
      <c r="E330" s="130">
        <f t="shared" si="12"/>
        <v>8362.426479098924</v>
      </c>
      <c r="O330" s="131">
        <f>ScheibGen!F67</f>
        <v>0.2730588238073118</v>
      </c>
    </row>
    <row r="331" spans="1:15" ht="13.5">
      <c r="A331" s="129">
        <v>180</v>
      </c>
      <c r="B331" s="130">
        <f t="shared" si="11"/>
        <v>17487.1058913569</v>
      </c>
      <c r="C331" s="130">
        <f>A331*ScheibGen!D29</f>
        <v>8640</v>
      </c>
      <c r="E331" s="130">
        <f t="shared" si="12"/>
        <v>8847.105891356901</v>
      </c>
      <c r="O331" s="131">
        <f>ScheibGen!F67</f>
        <v>0.2730588238073118</v>
      </c>
    </row>
    <row r="332" spans="1:15" ht="13.5">
      <c r="A332" s="129">
        <v>185</v>
      </c>
      <c r="B332" s="130">
        <f t="shared" si="11"/>
        <v>18225.438244805246</v>
      </c>
      <c r="C332" s="130">
        <f>A332*ScheibGen!D29</f>
        <v>8880</v>
      </c>
      <c r="E332" s="130">
        <f t="shared" si="12"/>
        <v>9345.438244805246</v>
      </c>
      <c r="O332" s="131">
        <f>ScheibGen!F67</f>
        <v>0.2730588238073118</v>
      </c>
    </row>
    <row r="333" spans="1:15" ht="13.5">
      <c r="A333" s="129">
        <v>190</v>
      </c>
      <c r="B333" s="130">
        <f t="shared" si="11"/>
        <v>18977.423539443953</v>
      </c>
      <c r="C333" s="130">
        <f>A333*ScheibGen!D29</f>
        <v>9120</v>
      </c>
      <c r="E333" s="130">
        <f t="shared" si="12"/>
        <v>9857.423539443955</v>
      </c>
      <c r="O333" s="131">
        <f>ScheibGen!F67</f>
        <v>0.2730588238073118</v>
      </c>
    </row>
    <row r="334" spans="1:15" ht="13.5">
      <c r="A334" s="129">
        <v>195</v>
      </c>
      <c r="B334" s="130">
        <f t="shared" si="11"/>
        <v>19743.061775273032</v>
      </c>
      <c r="C334" s="130">
        <f>A334*ScheibGen!D29</f>
        <v>9360</v>
      </c>
      <c r="E334" s="130">
        <f t="shared" si="12"/>
        <v>10383.06177527303</v>
      </c>
      <c r="O334" s="131">
        <f>ScheibGen!F67</f>
        <v>0.2730588238073118</v>
      </c>
    </row>
    <row r="335" spans="1:15" ht="13.5">
      <c r="A335" s="129">
        <v>200</v>
      </c>
      <c r="B335" s="130">
        <f t="shared" si="11"/>
        <v>20522.352952292473</v>
      </c>
      <c r="C335" s="130">
        <f>A335*ScheibGen!D29</f>
        <v>9600</v>
      </c>
      <c r="E335" s="130">
        <f t="shared" si="12"/>
        <v>10922.352952292471</v>
      </c>
      <c r="O335" s="131">
        <f>ScheibGen!F67</f>
        <v>0.2730588238073118</v>
      </c>
    </row>
  </sheetData>
  <sheetProtection selectLockedCells="1" selectUnlockedCells="1"/>
  <mergeCells count="1">
    <mergeCell ref="C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P33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" customWidth="1"/>
  </cols>
  <sheetData>
    <row r="5" spans="2:16" ht="12.75">
      <c r="B5" s="1"/>
      <c r="C5" s="1"/>
      <c r="E5" s="1"/>
      <c r="I5" s="2"/>
      <c r="O5" s="2"/>
      <c r="P5" s="2"/>
    </row>
    <row r="6" spans="2:15" ht="12.75">
      <c r="B6" s="1"/>
      <c r="C6" s="1"/>
      <c r="E6" s="1"/>
      <c r="I6" s="2"/>
      <c r="O6" s="2"/>
    </row>
    <row r="7" spans="2:15" ht="12.75">
      <c r="B7" s="1"/>
      <c r="C7" s="1"/>
      <c r="E7" s="1"/>
      <c r="I7" s="2"/>
      <c r="J7" s="1"/>
      <c r="K7" s="1"/>
      <c r="L7" s="1"/>
      <c r="O7" s="2"/>
    </row>
    <row r="8" spans="2:15" ht="12.75">
      <c r="B8" s="1"/>
      <c r="C8" s="1"/>
      <c r="E8" s="1"/>
      <c r="I8" s="2"/>
      <c r="J8" s="1"/>
      <c r="K8" s="1"/>
      <c r="L8" s="1"/>
      <c r="O8" s="2"/>
    </row>
    <row r="9" spans="2:15" ht="12.75">
      <c r="B9" s="1"/>
      <c r="C9" s="1"/>
      <c r="E9" s="1"/>
      <c r="I9" s="2"/>
      <c r="J9" s="1"/>
      <c r="K9" s="1"/>
      <c r="L9" s="1"/>
      <c r="O9" s="2"/>
    </row>
    <row r="10" spans="2:15" ht="12.75">
      <c r="B10" s="1"/>
      <c r="C10" s="1"/>
      <c r="E10" s="1"/>
      <c r="I10" s="2"/>
      <c r="J10" s="1"/>
      <c r="K10" s="1"/>
      <c r="L10" s="1"/>
      <c r="O10" s="2"/>
    </row>
    <row r="11" spans="2:15" ht="12.75">
      <c r="B11" s="1"/>
      <c r="C11" s="1"/>
      <c r="E11" s="1"/>
      <c r="I11" s="2"/>
      <c r="J11" s="1"/>
      <c r="K11" s="1"/>
      <c r="L11" s="1"/>
      <c r="O11" s="2"/>
    </row>
    <row r="12" spans="2:15" ht="12.75">
      <c r="B12" s="1"/>
      <c r="C12" s="1"/>
      <c r="E12" s="1"/>
      <c r="I12" s="2"/>
      <c r="J12" s="1"/>
      <c r="K12" s="1"/>
      <c r="L12" s="1"/>
      <c r="O12" s="2"/>
    </row>
    <row r="13" spans="2:15" ht="12.75">
      <c r="B13" s="1"/>
      <c r="C13" s="1"/>
      <c r="E13" s="1"/>
      <c r="I13" s="2"/>
      <c r="J13" s="1"/>
      <c r="K13" s="1"/>
      <c r="L13" s="1"/>
      <c r="O13" s="2"/>
    </row>
    <row r="14" spans="2:15" ht="12.75">
      <c r="B14" s="1"/>
      <c r="C14" s="1"/>
      <c r="E14" s="1"/>
      <c r="I14" s="2"/>
      <c r="J14" s="1"/>
      <c r="K14" s="1"/>
      <c r="L14" s="1"/>
      <c r="O14" s="2"/>
    </row>
    <row r="15" spans="2:15" ht="12.75">
      <c r="B15" s="1"/>
      <c r="C15" s="1"/>
      <c r="E15" s="1"/>
      <c r="I15" s="2"/>
      <c r="J15" s="1"/>
      <c r="K15" s="1"/>
      <c r="L15" s="1"/>
      <c r="O15" s="2"/>
    </row>
    <row r="16" spans="2:15" ht="12.75">
      <c r="B16" s="1"/>
      <c r="C16" s="1"/>
      <c r="E16" s="1"/>
      <c r="I16" s="2"/>
      <c r="J16" s="1"/>
      <c r="K16" s="1"/>
      <c r="L16" s="1"/>
      <c r="O16" s="2"/>
    </row>
    <row r="17" spans="2:15" ht="12.75">
      <c r="B17" s="1"/>
      <c r="C17" s="1"/>
      <c r="E17" s="1"/>
      <c r="I17" s="2"/>
      <c r="J17" s="1"/>
      <c r="K17" s="1"/>
      <c r="L17" s="1"/>
      <c r="O17" s="2"/>
    </row>
    <row r="18" spans="2:15" ht="12.75">
      <c r="B18" s="1"/>
      <c r="C18" s="1"/>
      <c r="E18" s="1"/>
      <c r="I18" s="2"/>
      <c r="J18" s="1"/>
      <c r="K18" s="1"/>
      <c r="L18" s="1"/>
      <c r="O18" s="2"/>
    </row>
    <row r="19" spans="2:15" ht="12.75">
      <c r="B19" s="1"/>
      <c r="C19" s="1"/>
      <c r="E19" s="1"/>
      <c r="I19" s="2"/>
      <c r="J19" s="1"/>
      <c r="K19" s="1"/>
      <c r="L19" s="1"/>
      <c r="O19" s="2"/>
    </row>
    <row r="20" spans="2:15" ht="12.75">
      <c r="B20" s="1"/>
      <c r="C20" s="1"/>
      <c r="E20" s="1"/>
      <c r="I20" s="2"/>
      <c r="J20" s="1"/>
      <c r="K20" s="1"/>
      <c r="L20" s="1"/>
      <c r="O20" s="2"/>
    </row>
    <row r="21" spans="2:15" ht="12.75">
      <c r="B21" s="1"/>
      <c r="C21" s="1"/>
      <c r="E21" s="1"/>
      <c r="I21" s="2"/>
      <c r="J21" s="1"/>
      <c r="K21" s="1"/>
      <c r="L21" s="1"/>
      <c r="O21" s="2"/>
    </row>
    <row r="22" spans="2:15" ht="12.75">
      <c r="B22" s="1"/>
      <c r="C22" s="1"/>
      <c r="E22" s="1"/>
      <c r="I22" s="2"/>
      <c r="J22" s="1"/>
      <c r="K22" s="1"/>
      <c r="L22" s="1"/>
      <c r="O22" s="2"/>
    </row>
    <row r="23" spans="2:15" ht="12.75">
      <c r="B23" s="1"/>
      <c r="C23" s="1"/>
      <c r="E23" s="1"/>
      <c r="I23" s="2"/>
      <c r="J23" s="1"/>
      <c r="K23" s="1"/>
      <c r="L23" s="1"/>
      <c r="O23" s="2"/>
    </row>
    <row r="24" spans="2:15" ht="12.75">
      <c r="B24" s="1"/>
      <c r="C24" s="1"/>
      <c r="E24" s="1"/>
      <c r="I24" s="2"/>
      <c r="J24" s="1"/>
      <c r="K24" s="1"/>
      <c r="L24" s="1"/>
      <c r="O24" s="2"/>
    </row>
    <row r="25" spans="2:15" ht="12.75">
      <c r="B25" s="1"/>
      <c r="C25" s="1"/>
      <c r="E25" s="1"/>
      <c r="I25" s="2"/>
      <c r="J25" s="1"/>
      <c r="K25" s="1"/>
      <c r="L25" s="1"/>
      <c r="O25" s="2"/>
    </row>
    <row r="26" spans="2:15" ht="12.75">
      <c r="B26" s="1"/>
      <c r="C26" s="1"/>
      <c r="E26" s="1"/>
      <c r="I26" s="2"/>
      <c r="J26" s="1"/>
      <c r="K26" s="1"/>
      <c r="L26" s="1"/>
      <c r="O26" s="2"/>
    </row>
    <row r="27" spans="2:15" ht="12.75">
      <c r="B27" s="1"/>
      <c r="C27" s="1"/>
      <c r="E27" s="1"/>
      <c r="I27" s="2"/>
      <c r="J27" s="1"/>
      <c r="K27" s="1"/>
      <c r="L27" s="1"/>
      <c r="O27" s="2"/>
    </row>
    <row r="28" spans="2:15" ht="12.75">
      <c r="B28" s="1"/>
      <c r="C28" s="1"/>
      <c r="E28" s="1"/>
      <c r="I28" s="2"/>
      <c r="O28" s="2"/>
    </row>
    <row r="29" spans="2:15" ht="12.75">
      <c r="B29" s="1"/>
      <c r="C29" s="1"/>
      <c r="E29" s="1"/>
      <c r="I29" s="2"/>
      <c r="O29" s="2"/>
    </row>
    <row r="30" spans="2:15" ht="12.75">
      <c r="B30" s="1"/>
      <c r="C30" s="1"/>
      <c r="E30" s="1"/>
      <c r="I30" s="2"/>
      <c r="O30" s="2"/>
    </row>
    <row r="31" spans="2:15" ht="12.75">
      <c r="B31" s="1"/>
      <c r="C31" s="1"/>
      <c r="E31" s="1"/>
      <c r="I31" s="2"/>
      <c r="O31" s="2"/>
    </row>
    <row r="32" spans="2:15" ht="12.75">
      <c r="B32" s="1"/>
      <c r="C32" s="1"/>
      <c r="E32" s="1"/>
      <c r="I32" s="2"/>
      <c r="O32" s="2"/>
    </row>
    <row r="33" spans="2:15" ht="12.75">
      <c r="B33" s="1"/>
      <c r="C33" s="1"/>
      <c r="E33" s="1"/>
      <c r="I33" s="2"/>
      <c r="O33" s="2"/>
    </row>
    <row r="34" spans="2:15" ht="12.75">
      <c r="B34" s="1"/>
      <c r="C34" s="1"/>
      <c r="E34" s="1"/>
      <c r="I34" s="2"/>
      <c r="O34" s="2"/>
    </row>
    <row r="35" spans="2:15" ht="12.75">
      <c r="B35" s="1"/>
      <c r="C35" s="1"/>
      <c r="E35" s="1"/>
      <c r="O35" s="2"/>
    </row>
    <row r="36" spans="2:15" ht="12.75">
      <c r="B36" s="1"/>
      <c r="C36" s="1"/>
      <c r="E36" s="1"/>
      <c r="O36" s="2"/>
    </row>
    <row r="37" spans="2:15" ht="12.75">
      <c r="B37" s="1"/>
      <c r="C37" s="1"/>
      <c r="E37" s="1"/>
      <c r="O37" s="2"/>
    </row>
    <row r="38" spans="2:15" ht="12.75">
      <c r="B38" s="1"/>
      <c r="C38" s="1"/>
      <c r="E38" s="1"/>
      <c r="O38" s="2"/>
    </row>
    <row r="39" spans="2:15" ht="12.75">
      <c r="B39" s="1"/>
      <c r="C39" s="1"/>
      <c r="E39" s="1"/>
      <c r="O39" s="2"/>
    </row>
    <row r="40" spans="2:15" ht="12.75">
      <c r="B40" s="1"/>
      <c r="C40" s="1"/>
      <c r="E40" s="1"/>
      <c r="O40" s="2"/>
    </row>
    <row r="41" spans="2:15" ht="12.75">
      <c r="B41" s="1"/>
      <c r="C41" s="1"/>
      <c r="E41" s="1"/>
      <c r="O41" s="2"/>
    </row>
    <row r="42" spans="2:15" ht="12.75">
      <c r="B42" s="1"/>
      <c r="C42" s="1"/>
      <c r="E42" s="1"/>
      <c r="O42" s="2"/>
    </row>
    <row r="43" spans="2:15" ht="12.75">
      <c r="B43" s="1"/>
      <c r="C43" s="1"/>
      <c r="E43" s="1"/>
      <c r="O43" s="2"/>
    </row>
    <row r="44" spans="2:15" ht="12.75">
      <c r="B44" s="1"/>
      <c r="C44" s="1"/>
      <c r="E44" s="1"/>
      <c r="O44" s="2"/>
    </row>
    <row r="45" spans="2:15" ht="12.75">
      <c r="B45" s="1"/>
      <c r="C45" s="1"/>
      <c r="E45" s="1"/>
      <c r="O45" s="2"/>
    </row>
    <row r="46" spans="2:15" ht="12.75">
      <c r="B46" s="1"/>
      <c r="C46" s="1"/>
      <c r="E46" s="1"/>
      <c r="O46" s="2"/>
    </row>
    <row r="47" spans="2:15" ht="12.75">
      <c r="B47" s="1"/>
      <c r="C47" s="1"/>
      <c r="E47" s="1"/>
      <c r="O47" s="2"/>
    </row>
    <row r="48" spans="2:15" ht="12.75">
      <c r="B48" s="1"/>
      <c r="C48" s="1"/>
      <c r="E48" s="1"/>
      <c r="O48" s="2"/>
    </row>
    <row r="49" spans="2:15" ht="12.75">
      <c r="B49" s="1"/>
      <c r="C49" s="1"/>
      <c r="E49" s="1"/>
      <c r="O49" s="2"/>
    </row>
    <row r="50" spans="2:15" ht="12.75">
      <c r="B50" s="1"/>
      <c r="C50" s="1"/>
      <c r="E50" s="1"/>
      <c r="O50" s="2"/>
    </row>
    <row r="51" spans="2:15" ht="12.75">
      <c r="B51" s="1"/>
      <c r="C51" s="1"/>
      <c r="E51" s="1"/>
      <c r="O51" s="2"/>
    </row>
    <row r="52" spans="2:15" ht="12.75">
      <c r="B52" s="1"/>
      <c r="C52" s="1"/>
      <c r="E52" s="1"/>
      <c r="O52" s="2"/>
    </row>
    <row r="53" spans="2:15" ht="12.75">
      <c r="B53" s="1"/>
      <c r="C53" s="1"/>
      <c r="E53" s="1"/>
      <c r="O53" s="2"/>
    </row>
    <row r="54" spans="2:15" ht="12.75">
      <c r="B54" s="1"/>
      <c r="C54" s="1"/>
      <c r="E54" s="1"/>
      <c r="O54" s="2"/>
    </row>
    <row r="55" spans="2:15" ht="12.75">
      <c r="B55" s="1"/>
      <c r="C55" s="1"/>
      <c r="E55" s="1"/>
      <c r="O55" s="2"/>
    </row>
    <row r="56" spans="2:15" ht="12.75">
      <c r="B56" s="1"/>
      <c r="C56" s="1"/>
      <c r="E56" s="1"/>
      <c r="O56" s="2"/>
    </row>
    <row r="57" spans="2:15" ht="12.75">
      <c r="B57" s="1"/>
      <c r="C57" s="1"/>
      <c r="E57" s="1"/>
      <c r="O57" s="2"/>
    </row>
    <row r="58" spans="2:15" ht="12.75">
      <c r="B58" s="1"/>
      <c r="C58" s="1"/>
      <c r="E58" s="1"/>
      <c r="O58" s="2"/>
    </row>
    <row r="59" spans="2:15" ht="12.75">
      <c r="B59" s="1"/>
      <c r="C59" s="1"/>
      <c r="E59" s="1"/>
      <c r="O59" s="2"/>
    </row>
    <row r="60" spans="2:15" ht="12.75">
      <c r="B60" s="1"/>
      <c r="C60" s="1"/>
      <c r="E60" s="1"/>
      <c r="O60" s="2"/>
    </row>
    <row r="61" spans="2:15" ht="12.75">
      <c r="B61" s="1"/>
      <c r="C61" s="1"/>
      <c r="E61" s="1"/>
      <c r="O61" s="2"/>
    </row>
    <row r="62" spans="2:15" ht="12.75">
      <c r="B62" s="1"/>
      <c r="C62" s="1"/>
      <c r="E62" s="1"/>
      <c r="O62" s="2"/>
    </row>
    <row r="63" spans="2:15" ht="12.75">
      <c r="B63" s="1"/>
      <c r="C63" s="1"/>
      <c r="E63" s="1"/>
      <c r="O63" s="2"/>
    </row>
    <row r="64" spans="2:15" ht="12.75">
      <c r="B64" s="1"/>
      <c r="C64" s="1"/>
      <c r="E64" s="1"/>
      <c r="O64" s="2"/>
    </row>
    <row r="65" spans="2:15" ht="12.75">
      <c r="B65" s="1"/>
      <c r="C65" s="1"/>
      <c r="E65" s="1"/>
      <c r="O65" s="2"/>
    </row>
    <row r="66" spans="2:15" ht="12.75">
      <c r="B66" s="1"/>
      <c r="C66" s="1"/>
      <c r="E66" s="1"/>
      <c r="O66" s="2"/>
    </row>
    <row r="67" spans="2:15" ht="12.75">
      <c r="B67" s="1"/>
      <c r="C67" s="1"/>
      <c r="E67" s="1"/>
      <c r="O67" s="2"/>
    </row>
    <row r="68" spans="2:15" ht="12.75">
      <c r="B68" s="1"/>
      <c r="C68" s="1"/>
      <c r="E68" s="1"/>
      <c r="O68" s="2"/>
    </row>
    <row r="69" spans="2:15" ht="12.75">
      <c r="B69" s="1"/>
      <c r="C69" s="1"/>
      <c r="E69" s="1"/>
      <c r="O69" s="2"/>
    </row>
    <row r="70" spans="2:15" ht="12.75">
      <c r="B70" s="1"/>
      <c r="C70" s="1"/>
      <c r="E70" s="1"/>
      <c r="O70" s="2"/>
    </row>
    <row r="71" spans="2:15" ht="12.75">
      <c r="B71" s="1"/>
      <c r="C71" s="1"/>
      <c r="E71" s="1"/>
      <c r="O71" s="2"/>
    </row>
    <row r="72" spans="2:15" ht="12.75">
      <c r="B72" s="1"/>
      <c r="C72" s="1"/>
      <c r="E72" s="1"/>
      <c r="O72" s="2"/>
    </row>
    <row r="73" spans="2:15" ht="12.75">
      <c r="B73" s="1"/>
      <c r="C73" s="1"/>
      <c r="E73" s="1"/>
      <c r="O73" s="2"/>
    </row>
    <row r="74" spans="2:15" ht="12.75">
      <c r="B74" s="1"/>
      <c r="C74" s="1"/>
      <c r="E74" s="1"/>
      <c r="O74" s="2"/>
    </row>
    <row r="75" spans="2:15" ht="12.75">
      <c r="B75" s="1"/>
      <c r="C75" s="1"/>
      <c r="E75" s="1"/>
      <c r="O75" s="2"/>
    </row>
    <row r="76" spans="2:15" ht="12.75">
      <c r="B76" s="1"/>
      <c r="C76" s="1"/>
      <c r="E76" s="1"/>
      <c r="O76" s="2"/>
    </row>
    <row r="77" spans="2:15" ht="12.75">
      <c r="B77" s="1"/>
      <c r="C77" s="1"/>
      <c r="E77" s="1"/>
      <c r="O77" s="2"/>
    </row>
    <row r="78" spans="2:15" ht="12.75">
      <c r="B78" s="1"/>
      <c r="C78" s="1"/>
      <c r="E78" s="1"/>
      <c r="O78" s="2"/>
    </row>
    <row r="79" spans="2:15" ht="12.75">
      <c r="B79" s="1"/>
      <c r="C79" s="1"/>
      <c r="E79" s="1"/>
      <c r="O79" s="2"/>
    </row>
    <row r="80" spans="2:15" ht="12.75">
      <c r="B80" s="1"/>
      <c r="C80" s="1"/>
      <c r="E80" s="1"/>
      <c r="O80" s="2"/>
    </row>
    <row r="81" spans="2:15" ht="12.75">
      <c r="B81" s="1"/>
      <c r="C81" s="1"/>
      <c r="E81" s="1"/>
      <c r="O81" s="2"/>
    </row>
    <row r="82" spans="2:15" ht="12.75">
      <c r="B82" s="1"/>
      <c r="C82" s="1"/>
      <c r="E82" s="1"/>
      <c r="O82" s="2"/>
    </row>
    <row r="83" spans="2:15" ht="12.75">
      <c r="B83" s="1"/>
      <c r="C83" s="1"/>
      <c r="E83" s="1"/>
      <c r="O83" s="2"/>
    </row>
    <row r="84" spans="2:15" ht="12.75">
      <c r="B84" s="1"/>
      <c r="C84" s="1"/>
      <c r="E84" s="1"/>
      <c r="O84" s="2"/>
    </row>
    <row r="85" spans="2:15" ht="12.75">
      <c r="B85" s="1"/>
      <c r="C85" s="1"/>
      <c r="E85" s="1"/>
      <c r="O85" s="2"/>
    </row>
    <row r="86" spans="2:15" ht="12.75">
      <c r="B86" s="1"/>
      <c r="C86" s="1"/>
      <c r="E86" s="1"/>
      <c r="O86" s="2"/>
    </row>
    <row r="87" spans="2:15" ht="12.75">
      <c r="B87" s="1"/>
      <c r="C87" s="1"/>
      <c r="E87" s="1"/>
      <c r="O87" s="2"/>
    </row>
    <row r="88" spans="2:15" ht="12.75">
      <c r="B88" s="1"/>
      <c r="C88" s="1"/>
      <c r="E88" s="1"/>
      <c r="O88" s="2"/>
    </row>
    <row r="89" spans="2:15" ht="12.75">
      <c r="B89" s="1"/>
      <c r="C89" s="1"/>
      <c r="E89" s="1"/>
      <c r="O89" s="2"/>
    </row>
    <row r="90" spans="2:15" ht="12.75">
      <c r="B90" s="1"/>
      <c r="C90" s="1"/>
      <c r="E90" s="1"/>
      <c r="O90" s="2"/>
    </row>
    <row r="91" spans="2:15" ht="12.75">
      <c r="B91" s="1"/>
      <c r="C91" s="1"/>
      <c r="E91" s="1"/>
      <c r="O91" s="2"/>
    </row>
    <row r="92" spans="2:15" ht="12.75">
      <c r="B92" s="1"/>
      <c r="C92" s="1"/>
      <c r="E92" s="1"/>
      <c r="O92" s="2"/>
    </row>
    <row r="93" spans="2:15" ht="12.75">
      <c r="B93" s="1"/>
      <c r="C93" s="1"/>
      <c r="E93" s="1"/>
      <c r="O93" s="2"/>
    </row>
    <row r="94" spans="2:15" ht="12.75">
      <c r="B94" s="1"/>
      <c r="C94" s="1"/>
      <c r="E94" s="1"/>
      <c r="O94" s="2"/>
    </row>
    <row r="95" spans="2:15" ht="12.75">
      <c r="B95" s="1"/>
      <c r="C95" s="1"/>
      <c r="E95" s="1"/>
      <c r="O95" s="2"/>
    </row>
    <row r="96" spans="2:15" ht="12.75">
      <c r="B96" s="1"/>
      <c r="C96" s="1"/>
      <c r="E96" s="1"/>
      <c r="O96" s="2"/>
    </row>
    <row r="97" spans="2:15" ht="12.75">
      <c r="B97" s="1"/>
      <c r="C97" s="1"/>
      <c r="E97" s="1"/>
      <c r="O97" s="2"/>
    </row>
    <row r="98" spans="2:15" ht="12.75">
      <c r="B98" s="1"/>
      <c r="C98" s="1"/>
      <c r="E98" s="1"/>
      <c r="O98" s="2"/>
    </row>
    <row r="99" spans="2:15" ht="12.75">
      <c r="B99" s="1"/>
      <c r="C99" s="1"/>
      <c r="E99" s="1"/>
      <c r="O99" s="2"/>
    </row>
    <row r="100" spans="2:15" ht="12.75">
      <c r="B100" s="1"/>
      <c r="C100" s="1"/>
      <c r="E100" s="1"/>
      <c r="O100" s="2"/>
    </row>
    <row r="101" spans="2:15" ht="12.75">
      <c r="B101" s="1"/>
      <c r="C101" s="1"/>
      <c r="E101" s="1"/>
      <c r="O101" s="2"/>
    </row>
    <row r="102" spans="2:15" ht="12.75">
      <c r="B102" s="1"/>
      <c r="C102" s="1"/>
      <c r="E102" s="1"/>
      <c r="O102" s="2"/>
    </row>
    <row r="103" spans="2:15" ht="12.75">
      <c r="B103" s="1"/>
      <c r="C103" s="1"/>
      <c r="E103" s="1"/>
      <c r="O103" s="2"/>
    </row>
    <row r="104" spans="2:15" ht="12.75">
      <c r="B104" s="1"/>
      <c r="C104" s="1"/>
      <c r="E104" s="1"/>
      <c r="O104" s="2"/>
    </row>
    <row r="105" spans="2:15" ht="12.75">
      <c r="B105" s="1"/>
      <c r="C105" s="1"/>
      <c r="E105" s="1"/>
      <c r="O105" s="2"/>
    </row>
    <row r="106" spans="2:15" ht="12.75">
      <c r="B106" s="1"/>
      <c r="C106" s="1"/>
      <c r="E106" s="1"/>
      <c r="O106" s="2"/>
    </row>
    <row r="107" spans="2:15" ht="12.75">
      <c r="B107" s="1"/>
      <c r="C107" s="1"/>
      <c r="E107" s="1"/>
      <c r="O107" s="2"/>
    </row>
    <row r="108" spans="2:15" ht="12.75">
      <c r="B108" s="1"/>
      <c r="C108" s="1"/>
      <c r="E108" s="1"/>
      <c r="O108" s="2"/>
    </row>
    <row r="109" spans="2:15" ht="12.75">
      <c r="B109" s="1"/>
      <c r="C109" s="1"/>
      <c r="E109" s="1"/>
      <c r="O109" s="2"/>
    </row>
    <row r="110" spans="2:15" ht="12.75">
      <c r="B110" s="1"/>
      <c r="C110" s="1"/>
      <c r="E110" s="1"/>
      <c r="O110" s="2"/>
    </row>
    <row r="111" spans="2:15" ht="12.75">
      <c r="B111" s="1"/>
      <c r="C111" s="1"/>
      <c r="E111" s="1"/>
      <c r="O111" s="2"/>
    </row>
    <row r="112" spans="2:15" ht="12.75">
      <c r="B112" s="1"/>
      <c r="C112" s="1"/>
      <c r="E112" s="1"/>
      <c r="O112" s="2"/>
    </row>
    <row r="113" spans="2:15" ht="12.75">
      <c r="B113" s="1"/>
      <c r="C113" s="1"/>
      <c r="E113" s="1"/>
      <c r="O113" s="2"/>
    </row>
    <row r="114" spans="2:15" ht="12.75">
      <c r="B114" s="1"/>
      <c r="C114" s="1"/>
      <c r="E114" s="1"/>
      <c r="O114" s="2"/>
    </row>
    <row r="115" spans="2:15" ht="12.75">
      <c r="B115" s="1"/>
      <c r="C115" s="1"/>
      <c r="E115" s="1"/>
      <c r="O115" s="2"/>
    </row>
    <row r="116" spans="2:15" ht="12.75">
      <c r="B116" s="1"/>
      <c r="C116" s="1"/>
      <c r="E116" s="1"/>
      <c r="O116" s="2"/>
    </row>
    <row r="117" spans="2:15" ht="12.75">
      <c r="B117" s="1"/>
      <c r="C117" s="1"/>
      <c r="E117" s="1"/>
      <c r="O117" s="2"/>
    </row>
    <row r="118" spans="2:15" ht="12.75">
      <c r="B118" s="1"/>
      <c r="C118" s="1"/>
      <c r="E118" s="1"/>
      <c r="O118" s="2"/>
    </row>
    <row r="119" spans="2:15" ht="12.75">
      <c r="B119" s="1"/>
      <c r="C119" s="1"/>
      <c r="E119" s="1"/>
      <c r="O119" s="2"/>
    </row>
    <row r="120" spans="2:15" ht="12.75">
      <c r="B120" s="1"/>
      <c r="C120" s="1"/>
      <c r="E120" s="1"/>
      <c r="O120" s="2"/>
    </row>
    <row r="121" spans="2:15" ht="12.75">
      <c r="B121" s="1"/>
      <c r="C121" s="1"/>
      <c r="E121" s="1"/>
      <c r="O121" s="2"/>
    </row>
    <row r="122" spans="2:15" ht="12.75">
      <c r="B122" s="1"/>
      <c r="C122" s="1"/>
      <c r="E122" s="1"/>
      <c r="O122" s="2"/>
    </row>
    <row r="123" spans="2:15" ht="12.75">
      <c r="B123" s="1"/>
      <c r="C123" s="1"/>
      <c r="E123" s="1"/>
      <c r="O123" s="2"/>
    </row>
    <row r="124" spans="2:15" ht="12.75">
      <c r="B124" s="1"/>
      <c r="C124" s="1"/>
      <c r="E124" s="1"/>
      <c r="O124" s="2"/>
    </row>
    <row r="125" spans="2:15" ht="12.75">
      <c r="B125" s="1"/>
      <c r="C125" s="1"/>
      <c r="E125" s="1"/>
      <c r="O125" s="2"/>
    </row>
    <row r="126" spans="2:15" ht="12.75">
      <c r="B126" s="1"/>
      <c r="C126" s="1"/>
      <c r="E126" s="1"/>
      <c r="O126" s="2"/>
    </row>
    <row r="127" spans="2:15" ht="12.75">
      <c r="B127" s="1"/>
      <c r="C127" s="1"/>
      <c r="E127" s="1"/>
      <c r="O127" s="2"/>
    </row>
    <row r="128" spans="2:15" ht="12.75">
      <c r="B128" s="1"/>
      <c r="C128" s="1"/>
      <c r="E128" s="1"/>
      <c r="O128" s="2"/>
    </row>
    <row r="129" spans="2:15" ht="12.75">
      <c r="B129" s="1"/>
      <c r="C129" s="1"/>
      <c r="E129" s="1"/>
      <c r="O129" s="2"/>
    </row>
    <row r="130" spans="2:15" ht="12.75">
      <c r="B130" s="1"/>
      <c r="C130" s="1"/>
      <c r="E130" s="1"/>
      <c r="O130" s="2"/>
    </row>
    <row r="131" spans="2:15" ht="12.75">
      <c r="B131" s="1"/>
      <c r="C131" s="1"/>
      <c r="E131" s="1"/>
      <c r="O131" s="2"/>
    </row>
    <row r="132" spans="2:15" ht="12.75">
      <c r="B132" s="1"/>
      <c r="C132" s="1"/>
      <c r="E132" s="1"/>
      <c r="O132" s="2"/>
    </row>
    <row r="133" spans="2:15" ht="12.75">
      <c r="B133" s="1"/>
      <c r="C133" s="1"/>
      <c r="E133" s="1"/>
      <c r="O133" s="2"/>
    </row>
    <row r="134" spans="2:15" ht="12.75">
      <c r="B134" s="1"/>
      <c r="C134" s="1"/>
      <c r="E134" s="1"/>
      <c r="O134" s="2"/>
    </row>
    <row r="135" spans="2:15" ht="12.75">
      <c r="B135" s="1"/>
      <c r="C135" s="1"/>
      <c r="E135" s="1"/>
      <c r="O135" s="2"/>
    </row>
    <row r="136" spans="2:15" ht="12.75">
      <c r="B136" s="1"/>
      <c r="C136" s="1"/>
      <c r="E136" s="1"/>
      <c r="O136" s="2"/>
    </row>
    <row r="137" spans="2:15" ht="12.75">
      <c r="B137" s="1"/>
      <c r="C137" s="1"/>
      <c r="E137" s="1"/>
      <c r="O137" s="2"/>
    </row>
    <row r="138" spans="2:15" ht="12.75">
      <c r="B138" s="1"/>
      <c r="C138" s="1"/>
      <c r="E138" s="1"/>
      <c r="O138" s="2"/>
    </row>
    <row r="139" spans="2:15" ht="12.75">
      <c r="B139" s="1"/>
      <c r="C139" s="1"/>
      <c r="E139" s="1"/>
      <c r="O139" s="2"/>
    </row>
    <row r="140" spans="2:15" ht="12.75">
      <c r="B140" s="1"/>
      <c r="C140" s="1"/>
      <c r="E140" s="1"/>
      <c r="O140" s="2"/>
    </row>
    <row r="141" spans="2:15" ht="12.75">
      <c r="B141" s="1"/>
      <c r="C141" s="1"/>
      <c r="E141" s="1"/>
      <c r="O141" s="2"/>
    </row>
    <row r="142" spans="2:15" ht="12.75">
      <c r="B142" s="1"/>
      <c r="C142" s="1"/>
      <c r="E142" s="1"/>
      <c r="O142" s="2"/>
    </row>
    <row r="143" spans="2:15" ht="12.75">
      <c r="B143" s="1"/>
      <c r="C143" s="1"/>
      <c r="E143" s="1"/>
      <c r="O143" s="2"/>
    </row>
    <row r="144" spans="2:15" ht="12.75">
      <c r="B144" s="1"/>
      <c r="C144" s="1"/>
      <c r="E144" s="1"/>
      <c r="O144" s="2"/>
    </row>
    <row r="145" spans="2:15" ht="12.75">
      <c r="B145" s="1"/>
      <c r="C145" s="1"/>
      <c r="E145" s="1"/>
      <c r="O145" s="2"/>
    </row>
    <row r="146" spans="2:15" ht="12.75">
      <c r="B146" s="1"/>
      <c r="C146" s="1"/>
      <c r="E146" s="1"/>
      <c r="O146" s="2"/>
    </row>
    <row r="147" spans="2:15" ht="12.75">
      <c r="B147" s="1"/>
      <c r="C147" s="1"/>
      <c r="E147" s="1"/>
      <c r="O147" s="2"/>
    </row>
    <row r="148" spans="2:15" ht="12.75">
      <c r="B148" s="1"/>
      <c r="C148" s="1"/>
      <c r="E148" s="1"/>
      <c r="O148" s="2"/>
    </row>
    <row r="149" spans="2:15" ht="12.75">
      <c r="B149" s="1"/>
      <c r="C149" s="1"/>
      <c r="E149" s="1"/>
      <c r="O149" s="2"/>
    </row>
    <row r="150" spans="2:15" ht="12.75">
      <c r="B150" s="1"/>
      <c r="C150" s="1"/>
      <c r="E150" s="1"/>
      <c r="O150" s="2"/>
    </row>
    <row r="151" spans="2:15" ht="12.75">
      <c r="B151" s="1"/>
      <c r="C151" s="1"/>
      <c r="E151" s="1"/>
      <c r="O151" s="2"/>
    </row>
    <row r="152" spans="2:15" ht="12.75">
      <c r="B152" s="1"/>
      <c r="C152" s="1"/>
      <c r="E152" s="1"/>
      <c r="O152" s="2"/>
    </row>
    <row r="153" spans="2:15" ht="12.75">
      <c r="B153" s="1"/>
      <c r="C153" s="1"/>
      <c r="E153" s="1"/>
      <c r="O153" s="2"/>
    </row>
    <row r="154" spans="2:15" ht="12.75">
      <c r="B154" s="1"/>
      <c r="C154" s="1"/>
      <c r="E154" s="1"/>
      <c r="O154" s="2"/>
    </row>
    <row r="155" spans="2:15" ht="12.75">
      <c r="B155" s="1"/>
      <c r="C155" s="1"/>
      <c r="E155" s="1"/>
      <c r="O155" s="2"/>
    </row>
    <row r="156" spans="2:15" ht="12.75">
      <c r="B156" s="1"/>
      <c r="C156" s="1"/>
      <c r="E156" s="1"/>
      <c r="O156" s="2"/>
    </row>
    <row r="157" spans="2:15" ht="12.75">
      <c r="B157" s="1"/>
      <c r="C157" s="1"/>
      <c r="E157" s="1"/>
      <c r="O157" s="2"/>
    </row>
    <row r="158" spans="2:15" ht="12.75">
      <c r="B158" s="1"/>
      <c r="C158" s="1"/>
      <c r="E158" s="1"/>
      <c r="O158" s="2"/>
    </row>
    <row r="159" spans="2:15" ht="12.75">
      <c r="B159" s="1"/>
      <c r="C159" s="1"/>
      <c r="E159" s="1"/>
      <c r="O159" s="2"/>
    </row>
    <row r="160" spans="2:15" ht="12.75">
      <c r="B160" s="1"/>
      <c r="C160" s="1"/>
      <c r="E160" s="1"/>
      <c r="O160" s="2"/>
    </row>
    <row r="161" spans="2:15" ht="12.75">
      <c r="B161" s="1"/>
      <c r="C161" s="1"/>
      <c r="E161" s="1"/>
      <c r="O161" s="2"/>
    </row>
    <row r="162" spans="2:15" ht="12.75">
      <c r="B162" s="1"/>
      <c r="C162" s="1"/>
      <c r="E162" s="1"/>
      <c r="O162" s="2"/>
    </row>
    <row r="163" spans="2:15" ht="12.75">
      <c r="B163" s="1"/>
      <c r="C163" s="1"/>
      <c r="E163" s="1"/>
      <c r="O163" s="2"/>
    </row>
    <row r="164" spans="2:15" ht="12.75">
      <c r="B164" s="1"/>
      <c r="C164" s="1"/>
      <c r="E164" s="1"/>
      <c r="O164" s="2"/>
    </row>
    <row r="165" spans="2:15" ht="12.75">
      <c r="B165" s="1"/>
      <c r="C165" s="1"/>
      <c r="E165" s="1"/>
      <c r="O165" s="2"/>
    </row>
    <row r="166" spans="2:15" ht="12.75">
      <c r="B166" s="1"/>
      <c r="C166" s="1"/>
      <c r="E166" s="1"/>
      <c r="O166" s="2"/>
    </row>
    <row r="167" spans="2:15" ht="12.75">
      <c r="B167" s="1"/>
      <c r="C167" s="1"/>
      <c r="E167" s="1"/>
      <c r="O167" s="2"/>
    </row>
    <row r="168" spans="2:15" ht="12.75">
      <c r="B168" s="1"/>
      <c r="C168" s="1"/>
      <c r="E168" s="1"/>
      <c r="O168" s="2"/>
    </row>
    <row r="169" spans="2:15" ht="12.75">
      <c r="B169" s="1"/>
      <c r="C169" s="1"/>
      <c r="E169" s="1"/>
      <c r="O169" s="2"/>
    </row>
    <row r="170" spans="2:15" ht="12.75">
      <c r="B170" s="1"/>
      <c r="C170" s="1"/>
      <c r="E170" s="1"/>
      <c r="O170" s="2"/>
    </row>
    <row r="171" spans="2:15" ht="12.75">
      <c r="B171" s="1"/>
      <c r="C171" s="1"/>
      <c r="E171" s="1"/>
      <c r="O171" s="2"/>
    </row>
    <row r="172" spans="2:15" ht="12.75">
      <c r="B172" s="1"/>
      <c r="C172" s="1"/>
      <c r="E172" s="1"/>
      <c r="O172" s="2"/>
    </row>
    <row r="173" spans="2:15" ht="12.75">
      <c r="B173" s="1"/>
      <c r="C173" s="1"/>
      <c r="E173" s="1"/>
      <c r="O173" s="2"/>
    </row>
    <row r="174" spans="2:15" ht="12.75">
      <c r="B174" s="1"/>
      <c r="C174" s="1"/>
      <c r="E174" s="1"/>
      <c r="O174" s="2"/>
    </row>
    <row r="175" spans="2:15" ht="12.75">
      <c r="B175" s="1"/>
      <c r="C175" s="1"/>
      <c r="E175" s="1"/>
      <c r="O175" s="2"/>
    </row>
    <row r="176" spans="2:15" ht="12.75">
      <c r="B176" s="1"/>
      <c r="C176" s="1"/>
      <c r="E176" s="1"/>
      <c r="O176" s="2"/>
    </row>
    <row r="177" spans="2:15" ht="12.75">
      <c r="B177" s="1"/>
      <c r="C177" s="1"/>
      <c r="E177" s="1"/>
      <c r="O177" s="2"/>
    </row>
    <row r="178" spans="2:15" ht="12.75">
      <c r="B178" s="1"/>
      <c r="C178" s="1"/>
      <c r="E178" s="1"/>
      <c r="O178" s="2"/>
    </row>
    <row r="179" spans="2:15" ht="12.75">
      <c r="B179" s="1"/>
      <c r="C179" s="1"/>
      <c r="E179" s="1"/>
      <c r="O179" s="2"/>
    </row>
    <row r="180" spans="2:15" ht="12.75">
      <c r="B180" s="1"/>
      <c r="C180" s="1"/>
      <c r="E180" s="1"/>
      <c r="O180" s="2"/>
    </row>
    <row r="181" spans="2:15" ht="12.75">
      <c r="B181" s="1"/>
      <c r="C181" s="1"/>
      <c r="E181" s="1"/>
      <c r="O181" s="2"/>
    </row>
    <row r="182" spans="2:15" ht="12.75">
      <c r="B182" s="1"/>
      <c r="C182" s="1"/>
      <c r="E182" s="1"/>
      <c r="O182" s="2"/>
    </row>
    <row r="183" spans="2:15" ht="12.75">
      <c r="B183" s="1"/>
      <c r="C183" s="1"/>
      <c r="E183" s="1"/>
      <c r="O183" s="2"/>
    </row>
    <row r="184" spans="2:15" ht="12.75">
      <c r="B184" s="1"/>
      <c r="C184" s="1"/>
      <c r="E184" s="1"/>
      <c r="O184" s="2"/>
    </row>
    <row r="185" spans="2:15" ht="12.75">
      <c r="B185" s="1"/>
      <c r="C185" s="1"/>
      <c r="E185" s="1"/>
      <c r="O185" s="2"/>
    </row>
    <row r="186" spans="2:15" ht="12.75">
      <c r="B186" s="1"/>
      <c r="C186" s="1"/>
      <c r="E186" s="1"/>
      <c r="O186" s="2"/>
    </row>
    <row r="187" spans="2:15" ht="12.75">
      <c r="B187" s="1"/>
      <c r="C187" s="1"/>
      <c r="E187" s="1"/>
      <c r="O187" s="2"/>
    </row>
    <row r="188" spans="2:15" ht="12.75">
      <c r="B188" s="1"/>
      <c r="C188" s="1"/>
      <c r="E188" s="1"/>
      <c r="O188" s="2"/>
    </row>
    <row r="189" spans="2:15" ht="12.75">
      <c r="B189" s="1"/>
      <c r="C189" s="1"/>
      <c r="E189" s="1"/>
      <c r="O189" s="2"/>
    </row>
    <row r="190" spans="2:15" ht="12.75">
      <c r="B190" s="1"/>
      <c r="C190" s="1"/>
      <c r="E190" s="1"/>
      <c r="O190" s="2"/>
    </row>
    <row r="191" spans="2:15" ht="12.75">
      <c r="B191" s="1"/>
      <c r="C191" s="1"/>
      <c r="E191" s="1"/>
      <c r="O191" s="2"/>
    </row>
    <row r="192" spans="2:15" ht="12.75">
      <c r="B192" s="1"/>
      <c r="C192" s="1"/>
      <c r="E192" s="1"/>
      <c r="O192" s="2"/>
    </row>
    <row r="193" spans="2:15" ht="12.75">
      <c r="B193" s="1"/>
      <c r="C193" s="1"/>
      <c r="E193" s="1"/>
      <c r="O193" s="2"/>
    </row>
    <row r="194" spans="2:15" ht="12.75">
      <c r="B194" s="1"/>
      <c r="C194" s="1"/>
      <c r="E194" s="1"/>
      <c r="O194" s="2"/>
    </row>
    <row r="195" spans="2:15" ht="12.75">
      <c r="B195" s="1"/>
      <c r="C195" s="1"/>
      <c r="E195" s="1"/>
      <c r="O195" s="2"/>
    </row>
    <row r="196" spans="2:15" ht="12.75">
      <c r="B196" s="1"/>
      <c r="C196" s="1"/>
      <c r="E196" s="1"/>
      <c r="O196" s="2"/>
    </row>
    <row r="197" spans="2:15" ht="12.75">
      <c r="B197" s="1"/>
      <c r="C197" s="1"/>
      <c r="E197" s="1"/>
      <c r="O197" s="2"/>
    </row>
    <row r="198" spans="2:15" ht="12.75">
      <c r="B198" s="1"/>
      <c r="C198" s="1"/>
      <c r="E198" s="1"/>
      <c r="O198" s="2"/>
    </row>
    <row r="199" spans="2:15" ht="12.75">
      <c r="B199" s="1"/>
      <c r="C199" s="1"/>
      <c r="E199" s="1"/>
      <c r="O199" s="2"/>
    </row>
    <row r="200" spans="2:15" ht="12.75">
      <c r="B200" s="1"/>
      <c r="C200" s="1"/>
      <c r="E200" s="1"/>
      <c r="O200" s="2"/>
    </row>
    <row r="201" spans="2:15" ht="12.75">
      <c r="B201" s="1"/>
      <c r="C201" s="1"/>
      <c r="E201" s="1"/>
      <c r="O201" s="2"/>
    </row>
    <row r="202" spans="2:15" ht="12.75">
      <c r="B202" s="1"/>
      <c r="C202" s="1"/>
      <c r="E202" s="1"/>
      <c r="O202" s="2"/>
    </row>
    <row r="203" spans="2:15" ht="12.75">
      <c r="B203" s="1"/>
      <c r="C203" s="1"/>
      <c r="E203" s="1"/>
      <c r="O203" s="2"/>
    </row>
    <row r="204" spans="2:15" ht="12.75">
      <c r="B204" s="1"/>
      <c r="C204" s="1"/>
      <c r="E204" s="1"/>
      <c r="O204" s="2"/>
    </row>
    <row r="205" spans="2:15" ht="12.75">
      <c r="B205" s="1"/>
      <c r="C205" s="1"/>
      <c r="E205" s="1"/>
      <c r="O205" s="2"/>
    </row>
    <row r="206" spans="2:15" ht="12.75">
      <c r="B206" s="1"/>
      <c r="C206" s="1"/>
      <c r="E206" s="1"/>
      <c r="O206" s="2"/>
    </row>
    <row r="207" spans="2:15" ht="12.75">
      <c r="B207" s="1"/>
      <c r="C207" s="1"/>
      <c r="E207" s="1"/>
      <c r="O207" s="2"/>
    </row>
    <row r="208" spans="2:15" ht="12.75">
      <c r="B208" s="1"/>
      <c r="C208" s="1"/>
      <c r="E208" s="1"/>
      <c r="O208" s="2"/>
    </row>
    <row r="209" spans="2:15" ht="12.75">
      <c r="B209" s="1"/>
      <c r="C209" s="1"/>
      <c r="E209" s="1"/>
      <c r="O209" s="2"/>
    </row>
    <row r="210" spans="2:15" ht="12.75">
      <c r="B210" s="1"/>
      <c r="C210" s="1"/>
      <c r="E210" s="1"/>
      <c r="O210" s="2"/>
    </row>
    <row r="211" spans="2:15" ht="12.75">
      <c r="B211" s="1"/>
      <c r="C211" s="1"/>
      <c r="E211" s="1"/>
      <c r="O211" s="2"/>
    </row>
    <row r="212" spans="2:15" ht="12.75">
      <c r="B212" s="1"/>
      <c r="C212" s="1"/>
      <c r="E212" s="1"/>
      <c r="O212" s="2"/>
    </row>
    <row r="213" spans="2:15" ht="12.75">
      <c r="B213" s="1"/>
      <c r="C213" s="1"/>
      <c r="E213" s="1"/>
      <c r="O213" s="2"/>
    </row>
    <row r="214" spans="2:15" ht="12.75">
      <c r="B214" s="1"/>
      <c r="C214" s="1"/>
      <c r="E214" s="1"/>
      <c r="O214" s="2"/>
    </row>
    <row r="215" spans="2:15" ht="12.75">
      <c r="B215" s="1"/>
      <c r="C215" s="1"/>
      <c r="E215" s="1"/>
      <c r="O215" s="2"/>
    </row>
    <row r="216" spans="2:15" ht="12.75">
      <c r="B216" s="1"/>
      <c r="C216" s="1"/>
      <c r="E216" s="1"/>
      <c r="O216" s="2"/>
    </row>
    <row r="217" spans="2:15" ht="12.75">
      <c r="B217" s="1"/>
      <c r="C217" s="1"/>
      <c r="E217" s="1"/>
      <c r="O217" s="2"/>
    </row>
    <row r="218" spans="2:15" ht="12.75">
      <c r="B218" s="1"/>
      <c r="C218" s="1"/>
      <c r="E218" s="1"/>
      <c r="O218" s="2"/>
    </row>
    <row r="219" spans="2:15" ht="12.75">
      <c r="B219" s="1"/>
      <c r="C219" s="1"/>
      <c r="E219" s="1"/>
      <c r="O219" s="2"/>
    </row>
    <row r="220" spans="2:15" ht="12.75">
      <c r="B220" s="1"/>
      <c r="C220" s="1"/>
      <c r="E220" s="1"/>
      <c r="O220" s="2"/>
    </row>
    <row r="221" spans="2:15" ht="12.75">
      <c r="B221" s="1"/>
      <c r="C221" s="1"/>
      <c r="E221" s="1"/>
      <c r="O221" s="2"/>
    </row>
    <row r="222" spans="2:15" ht="12.75">
      <c r="B222" s="1"/>
      <c r="C222" s="1"/>
      <c r="E222" s="1"/>
      <c r="O222" s="2"/>
    </row>
    <row r="223" spans="2:15" ht="12.75">
      <c r="B223" s="1"/>
      <c r="C223" s="1"/>
      <c r="E223" s="1"/>
      <c r="O223" s="2"/>
    </row>
    <row r="224" spans="2:15" ht="12.75">
      <c r="B224" s="1"/>
      <c r="C224" s="1"/>
      <c r="E224" s="1"/>
      <c r="O224" s="2"/>
    </row>
    <row r="225" spans="2:15" ht="12.75">
      <c r="B225" s="1"/>
      <c r="C225" s="1"/>
      <c r="E225" s="1"/>
      <c r="O225" s="2"/>
    </row>
    <row r="226" spans="2:15" ht="12.75">
      <c r="B226" s="1"/>
      <c r="C226" s="1"/>
      <c r="E226" s="1"/>
      <c r="O226" s="2"/>
    </row>
    <row r="227" spans="2:15" ht="12.75">
      <c r="B227" s="1"/>
      <c r="C227" s="1"/>
      <c r="E227" s="1"/>
      <c r="O227" s="2"/>
    </row>
    <row r="228" spans="2:15" ht="12.75">
      <c r="B228" s="1"/>
      <c r="C228" s="1"/>
      <c r="E228" s="1"/>
      <c r="O228" s="2"/>
    </row>
    <row r="229" spans="2:15" ht="12.75">
      <c r="B229" s="1"/>
      <c r="C229" s="1"/>
      <c r="E229" s="1"/>
      <c r="O229" s="2"/>
    </row>
    <row r="230" spans="2:15" ht="12.75">
      <c r="B230" s="1"/>
      <c r="C230" s="1"/>
      <c r="E230" s="1"/>
      <c r="O230" s="2"/>
    </row>
    <row r="231" spans="2:15" ht="12.75">
      <c r="B231" s="1"/>
      <c r="C231" s="1"/>
      <c r="E231" s="1"/>
      <c r="O231" s="2"/>
    </row>
    <row r="232" spans="2:15" ht="12.75">
      <c r="B232" s="1"/>
      <c r="C232" s="1"/>
      <c r="E232" s="1"/>
      <c r="O232" s="2"/>
    </row>
    <row r="233" spans="2:15" ht="12.75">
      <c r="B233" s="1"/>
      <c r="C233" s="1"/>
      <c r="E233" s="1"/>
      <c r="O233" s="2"/>
    </row>
    <row r="234" spans="2:15" ht="12.75">
      <c r="B234" s="1"/>
      <c r="C234" s="1"/>
      <c r="E234" s="1"/>
      <c r="O234" s="2"/>
    </row>
    <row r="235" spans="2:15" ht="12.75">
      <c r="B235" s="1"/>
      <c r="C235" s="1"/>
      <c r="E235" s="1"/>
      <c r="O235" s="2"/>
    </row>
    <row r="236" spans="2:15" ht="12.75">
      <c r="B236" s="1"/>
      <c r="C236" s="1"/>
      <c r="E236" s="1"/>
      <c r="O236" s="2"/>
    </row>
    <row r="237" spans="2:15" ht="12.75">
      <c r="B237" s="1"/>
      <c r="C237" s="1"/>
      <c r="E237" s="1"/>
      <c r="O237" s="2"/>
    </row>
    <row r="238" spans="2:15" ht="12.75">
      <c r="B238" s="1"/>
      <c r="C238" s="1"/>
      <c r="E238" s="1"/>
      <c r="O238" s="2"/>
    </row>
    <row r="239" spans="2:15" ht="12.75">
      <c r="B239" s="1"/>
      <c r="C239" s="1"/>
      <c r="E239" s="1"/>
      <c r="O239" s="2"/>
    </row>
    <row r="240" spans="2:15" ht="12.75">
      <c r="B240" s="1"/>
      <c r="C240" s="1"/>
      <c r="E240" s="1"/>
      <c r="O240" s="2"/>
    </row>
    <row r="241" spans="2:15" ht="12.75">
      <c r="B241" s="1"/>
      <c r="C241" s="1"/>
      <c r="E241" s="1"/>
      <c r="O241" s="2"/>
    </row>
    <row r="242" spans="2:15" ht="12.75">
      <c r="B242" s="1"/>
      <c r="C242" s="1"/>
      <c r="E242" s="1"/>
      <c r="O242" s="2"/>
    </row>
    <row r="243" spans="2:15" ht="12.75">
      <c r="B243" s="1"/>
      <c r="C243" s="1"/>
      <c r="E243" s="1"/>
      <c r="O243" s="2"/>
    </row>
    <row r="244" spans="2:15" ht="12.75">
      <c r="B244" s="1"/>
      <c r="C244" s="1"/>
      <c r="E244" s="1"/>
      <c r="O244" s="2"/>
    </row>
    <row r="245" spans="2:15" ht="12.75">
      <c r="B245" s="1"/>
      <c r="C245" s="1"/>
      <c r="E245" s="1"/>
      <c r="O245" s="2"/>
    </row>
    <row r="246" spans="2:15" ht="12.75">
      <c r="B246" s="1"/>
      <c r="C246" s="1"/>
      <c r="E246" s="1"/>
      <c r="O246" s="2"/>
    </row>
    <row r="247" spans="2:15" ht="12.75">
      <c r="B247" s="1"/>
      <c r="C247" s="1"/>
      <c r="E247" s="1"/>
      <c r="O247" s="2"/>
    </row>
    <row r="248" spans="2:15" ht="12.75">
      <c r="B248" s="1"/>
      <c r="C248" s="1"/>
      <c r="E248" s="1"/>
      <c r="O248" s="2"/>
    </row>
    <row r="249" spans="2:15" ht="12.75">
      <c r="B249" s="1"/>
      <c r="C249" s="1"/>
      <c r="E249" s="1"/>
      <c r="O249" s="2"/>
    </row>
    <row r="250" spans="2:15" ht="12.75">
      <c r="B250" s="1"/>
      <c r="C250" s="1"/>
      <c r="E250" s="1"/>
      <c r="O250" s="2"/>
    </row>
    <row r="251" spans="2:15" ht="12.75">
      <c r="B251" s="1"/>
      <c r="C251" s="1"/>
      <c r="E251" s="1"/>
      <c r="O251" s="2"/>
    </row>
    <row r="252" spans="2:15" ht="12.75">
      <c r="B252" s="1"/>
      <c r="C252" s="1"/>
      <c r="E252" s="1"/>
      <c r="O252" s="2"/>
    </row>
    <row r="253" spans="2:15" ht="12.75">
      <c r="B253" s="1"/>
      <c r="C253" s="1"/>
      <c r="E253" s="1"/>
      <c r="O253" s="2"/>
    </row>
    <row r="254" spans="2:15" ht="12.75">
      <c r="B254" s="1"/>
      <c r="C254" s="1"/>
      <c r="E254" s="1"/>
      <c r="O254" s="2"/>
    </row>
    <row r="255" spans="2:15" ht="12.75">
      <c r="B255" s="1"/>
      <c r="C255" s="1"/>
      <c r="E255" s="1"/>
      <c r="O255" s="2"/>
    </row>
    <row r="256" spans="2:15" ht="12.75">
      <c r="B256" s="1"/>
      <c r="C256" s="1"/>
      <c r="E256" s="1"/>
      <c r="O256" s="2"/>
    </row>
    <row r="257" spans="2:15" ht="12.75">
      <c r="B257" s="1"/>
      <c r="C257" s="1"/>
      <c r="E257" s="1"/>
      <c r="O257" s="2"/>
    </row>
    <row r="258" spans="2:15" ht="12.75">
      <c r="B258" s="1"/>
      <c r="C258" s="1"/>
      <c r="E258" s="1"/>
      <c r="O258" s="2"/>
    </row>
    <row r="259" spans="2:15" ht="12.75">
      <c r="B259" s="1"/>
      <c r="C259" s="1"/>
      <c r="E259" s="1"/>
      <c r="O259" s="2"/>
    </row>
    <row r="260" spans="2:15" ht="12.75">
      <c r="B260" s="1"/>
      <c r="C260" s="1"/>
      <c r="E260" s="1"/>
      <c r="O260" s="2"/>
    </row>
    <row r="261" spans="2:15" ht="12.75">
      <c r="B261" s="1"/>
      <c r="C261" s="1"/>
      <c r="E261" s="1"/>
      <c r="O261" s="2"/>
    </row>
    <row r="262" spans="2:15" ht="12.75">
      <c r="B262" s="1"/>
      <c r="C262" s="1"/>
      <c r="E262" s="1"/>
      <c r="O262" s="2"/>
    </row>
    <row r="263" spans="2:15" ht="12.75">
      <c r="B263" s="1"/>
      <c r="C263" s="1"/>
      <c r="E263" s="1"/>
      <c r="O263" s="2"/>
    </row>
    <row r="264" spans="2:15" ht="12.75">
      <c r="B264" s="1"/>
      <c r="C264" s="1"/>
      <c r="E264" s="1"/>
      <c r="O264" s="2"/>
    </row>
    <row r="265" spans="2:15" ht="12.75">
      <c r="B265" s="1"/>
      <c r="C265" s="1"/>
      <c r="E265" s="1"/>
      <c r="O265" s="2"/>
    </row>
    <row r="266" spans="2:15" ht="12.75">
      <c r="B266" s="1"/>
      <c r="C266" s="1"/>
      <c r="E266" s="1"/>
      <c r="O266" s="2"/>
    </row>
    <row r="267" spans="2:15" ht="12.75">
      <c r="B267" s="1"/>
      <c r="C267" s="1"/>
      <c r="E267" s="1"/>
      <c r="O267" s="2"/>
    </row>
    <row r="268" spans="2:15" ht="12.75">
      <c r="B268" s="1"/>
      <c r="C268" s="1"/>
      <c r="E268" s="1"/>
      <c r="O268" s="2"/>
    </row>
    <row r="269" spans="2:15" ht="12.75">
      <c r="B269" s="1"/>
      <c r="C269" s="1"/>
      <c r="E269" s="1"/>
      <c r="O269" s="2"/>
    </row>
    <row r="270" spans="2:15" ht="12.75">
      <c r="B270" s="1"/>
      <c r="C270" s="1"/>
      <c r="E270" s="1"/>
      <c r="O270" s="2"/>
    </row>
    <row r="271" spans="2:15" ht="12.75">
      <c r="B271" s="1"/>
      <c r="C271" s="1"/>
      <c r="E271" s="1"/>
      <c r="O271" s="2"/>
    </row>
    <row r="272" spans="2:15" ht="12.75">
      <c r="B272" s="1"/>
      <c r="C272" s="1"/>
      <c r="E272" s="1"/>
      <c r="O272" s="2"/>
    </row>
    <row r="273" spans="2:15" ht="12.75">
      <c r="B273" s="1"/>
      <c r="C273" s="1"/>
      <c r="E273" s="1"/>
      <c r="O273" s="2"/>
    </row>
    <row r="274" spans="2:15" ht="12.75">
      <c r="B274" s="1"/>
      <c r="C274" s="1"/>
      <c r="E274" s="1"/>
      <c r="O274" s="2"/>
    </row>
    <row r="275" spans="2:15" ht="12.75">
      <c r="B275" s="1"/>
      <c r="C275" s="1"/>
      <c r="E275" s="1"/>
      <c r="O275" s="2"/>
    </row>
    <row r="276" spans="2:15" ht="12.75">
      <c r="B276" s="1"/>
      <c r="C276" s="1"/>
      <c r="E276" s="1"/>
      <c r="O276" s="2"/>
    </row>
    <row r="277" spans="2:15" ht="12.75">
      <c r="B277" s="1"/>
      <c r="C277" s="1"/>
      <c r="E277" s="1"/>
      <c r="O277" s="2"/>
    </row>
    <row r="278" spans="2:15" ht="12.75">
      <c r="B278" s="1"/>
      <c r="C278" s="1"/>
      <c r="E278" s="1"/>
      <c r="O278" s="2"/>
    </row>
    <row r="279" spans="2:15" ht="12.75">
      <c r="B279" s="1"/>
      <c r="C279" s="1"/>
      <c r="E279" s="1"/>
      <c r="O279" s="2"/>
    </row>
    <row r="280" spans="2:15" ht="12.75">
      <c r="B280" s="1"/>
      <c r="C280" s="1"/>
      <c r="E280" s="1"/>
      <c r="O280" s="2"/>
    </row>
    <row r="281" spans="2:15" ht="12.75">
      <c r="B281" s="1"/>
      <c r="C281" s="1"/>
      <c r="E281" s="1"/>
      <c r="O281" s="2"/>
    </row>
    <row r="282" spans="2:15" ht="12.75">
      <c r="B282" s="1"/>
      <c r="C282" s="1"/>
      <c r="E282" s="1"/>
      <c r="O282" s="2"/>
    </row>
    <row r="283" spans="2:15" ht="12.75">
      <c r="B283" s="1"/>
      <c r="C283" s="1"/>
      <c r="E283" s="1"/>
      <c r="O283" s="2"/>
    </row>
    <row r="284" spans="2:15" ht="12.75">
      <c r="B284" s="1"/>
      <c r="C284" s="1"/>
      <c r="E284" s="1"/>
      <c r="O284" s="2"/>
    </row>
    <row r="285" spans="2:15" ht="12.75">
      <c r="B285" s="1"/>
      <c r="C285" s="1"/>
      <c r="E285" s="1"/>
      <c r="O285" s="2"/>
    </row>
    <row r="286" spans="2:15" ht="12.75">
      <c r="B286" s="1"/>
      <c r="C286" s="1"/>
      <c r="E286" s="1"/>
      <c r="O286" s="2"/>
    </row>
    <row r="287" spans="2:15" ht="12.75">
      <c r="B287" s="1"/>
      <c r="C287" s="1"/>
      <c r="E287" s="1"/>
      <c r="O287" s="2"/>
    </row>
    <row r="288" spans="2:15" ht="12.75">
      <c r="B288" s="1"/>
      <c r="C288" s="1"/>
      <c r="E288" s="1"/>
      <c r="O288" s="2"/>
    </row>
    <row r="289" spans="2:15" ht="12.75">
      <c r="B289" s="1"/>
      <c r="C289" s="1"/>
      <c r="E289" s="1"/>
      <c r="O289" s="2"/>
    </row>
    <row r="290" spans="2:15" ht="12.75">
      <c r="B290" s="1"/>
      <c r="C290" s="1"/>
      <c r="E290" s="1"/>
      <c r="O290" s="2"/>
    </row>
    <row r="291" spans="2:15" ht="12.75">
      <c r="B291" s="1"/>
      <c r="C291" s="1"/>
      <c r="E291" s="1"/>
      <c r="O291" s="2"/>
    </row>
    <row r="292" spans="2:15" ht="12.75">
      <c r="B292" s="1"/>
      <c r="C292" s="1"/>
      <c r="E292" s="1"/>
      <c r="O292" s="2"/>
    </row>
    <row r="293" spans="2:15" ht="12.75">
      <c r="B293" s="1"/>
      <c r="C293" s="1"/>
      <c r="E293" s="1"/>
      <c r="O293" s="2"/>
    </row>
    <row r="294" spans="2:15" ht="12.75">
      <c r="B294" s="1"/>
      <c r="C294" s="1"/>
      <c r="E294" s="1"/>
      <c r="O294" s="2"/>
    </row>
    <row r="295" spans="2:15" ht="12.75">
      <c r="B295" s="1"/>
      <c r="C295" s="1"/>
      <c r="E295" s="1"/>
      <c r="O295" s="2"/>
    </row>
    <row r="296" spans="2:15" ht="12.75">
      <c r="B296" s="1"/>
      <c r="C296" s="1"/>
      <c r="E296" s="1"/>
      <c r="O296" s="2"/>
    </row>
    <row r="297" spans="2:15" ht="12.75">
      <c r="B297" s="1"/>
      <c r="C297" s="1"/>
      <c r="E297" s="1"/>
      <c r="O297" s="2"/>
    </row>
    <row r="298" spans="2:15" ht="12.75">
      <c r="B298" s="1"/>
      <c r="C298" s="1"/>
      <c r="E298" s="1"/>
      <c r="O298" s="2"/>
    </row>
    <row r="299" spans="2:15" ht="12.75">
      <c r="B299" s="1"/>
      <c r="C299" s="1"/>
      <c r="E299" s="1"/>
      <c r="O299" s="2"/>
    </row>
    <row r="300" spans="2:15" ht="12.75">
      <c r="B300" s="1"/>
      <c r="C300" s="1"/>
      <c r="E300" s="1"/>
      <c r="O300" s="2"/>
    </row>
    <row r="301" spans="2:15" ht="12.75">
      <c r="B301" s="1"/>
      <c r="C301" s="1"/>
      <c r="E301" s="1"/>
      <c r="O301" s="2"/>
    </row>
    <row r="302" spans="2:15" ht="12.75">
      <c r="B302" s="1"/>
      <c r="C302" s="1"/>
      <c r="E302" s="1"/>
      <c r="O302" s="2"/>
    </row>
    <row r="303" spans="2:15" ht="12.75">
      <c r="B303" s="1"/>
      <c r="C303" s="1"/>
      <c r="E303" s="1"/>
      <c r="O303" s="2"/>
    </row>
    <row r="304" spans="2:15" ht="12.75">
      <c r="B304" s="1"/>
      <c r="C304" s="1"/>
      <c r="E304" s="1"/>
      <c r="O304" s="2"/>
    </row>
    <row r="305" spans="2:15" ht="12.75">
      <c r="B305" s="1"/>
      <c r="C305" s="1"/>
      <c r="E305" s="1"/>
      <c r="O305" s="2"/>
    </row>
    <row r="306" spans="2:15" ht="12.75">
      <c r="B306" s="1"/>
      <c r="C306" s="1"/>
      <c r="E306" s="1"/>
      <c r="O306" s="2"/>
    </row>
    <row r="307" spans="2:15" ht="12.75">
      <c r="B307" s="1"/>
      <c r="C307" s="1"/>
      <c r="E307" s="1"/>
      <c r="O307" s="2"/>
    </row>
    <row r="308" spans="2:15" ht="12.75">
      <c r="B308" s="1"/>
      <c r="C308" s="1"/>
      <c r="E308" s="1"/>
      <c r="O308" s="2"/>
    </row>
    <row r="309" spans="2:15" ht="12.75">
      <c r="B309" s="1"/>
      <c r="C309" s="1"/>
      <c r="E309" s="1"/>
      <c r="O309" s="2"/>
    </row>
    <row r="310" spans="2:15" ht="12.75">
      <c r="B310" s="1"/>
      <c r="C310" s="1"/>
      <c r="E310" s="1"/>
      <c r="O310" s="2"/>
    </row>
    <row r="311" spans="2:15" ht="12.75">
      <c r="B311" s="1"/>
      <c r="C311" s="1"/>
      <c r="E311" s="1"/>
      <c r="O311" s="2"/>
    </row>
    <row r="312" spans="2:15" ht="12.75">
      <c r="B312" s="1"/>
      <c r="C312" s="1"/>
      <c r="E312" s="1"/>
      <c r="O312" s="2"/>
    </row>
    <row r="313" spans="2:15" ht="12.75">
      <c r="B313" s="1"/>
      <c r="C313" s="1"/>
      <c r="E313" s="1"/>
      <c r="O313" s="2"/>
    </row>
    <row r="314" spans="2:15" ht="12.75">
      <c r="B314" s="1"/>
      <c r="C314" s="1"/>
      <c r="E314" s="1"/>
      <c r="O314" s="2"/>
    </row>
    <row r="315" spans="2:15" ht="12.75">
      <c r="B315" s="1"/>
      <c r="C315" s="1"/>
      <c r="E315" s="1"/>
      <c r="O315" s="2"/>
    </row>
    <row r="316" spans="2:15" ht="12.75">
      <c r="B316" s="1"/>
      <c r="C316" s="1"/>
      <c r="E316" s="1"/>
      <c r="O316" s="2"/>
    </row>
    <row r="317" spans="2:15" ht="12.75">
      <c r="B317" s="1"/>
      <c r="C317" s="1"/>
      <c r="E317" s="1"/>
      <c r="O317" s="2"/>
    </row>
    <row r="318" spans="2:15" ht="12.75">
      <c r="B318" s="1"/>
      <c r="C318" s="1"/>
      <c r="E318" s="1"/>
      <c r="O318" s="2"/>
    </row>
    <row r="319" spans="2:15" ht="12.75">
      <c r="B319" s="1"/>
      <c r="C319" s="1"/>
      <c r="E319" s="1"/>
      <c r="O319" s="2"/>
    </row>
    <row r="320" spans="2:15" ht="12.75">
      <c r="B320" s="1"/>
      <c r="C320" s="1"/>
      <c r="E320" s="1"/>
      <c r="O320" s="2"/>
    </row>
    <row r="321" spans="2:15" ht="12.75">
      <c r="B321" s="1"/>
      <c r="C321" s="1"/>
      <c r="E321" s="1"/>
      <c r="O321" s="2"/>
    </row>
    <row r="322" spans="2:15" ht="12.75">
      <c r="B322" s="1"/>
      <c r="C322" s="1"/>
      <c r="E322" s="1"/>
      <c r="O322" s="2"/>
    </row>
    <row r="323" spans="2:15" ht="12.75">
      <c r="B323" s="1"/>
      <c r="C323" s="1"/>
      <c r="E323" s="1"/>
      <c r="O323" s="2"/>
    </row>
    <row r="324" spans="2:15" ht="12.75">
      <c r="B324" s="1"/>
      <c r="C324" s="1"/>
      <c r="E324" s="1"/>
      <c r="O324" s="2"/>
    </row>
    <row r="325" spans="2:15" ht="12.75">
      <c r="B325" s="1"/>
      <c r="C325" s="1"/>
      <c r="E325" s="1"/>
      <c r="O325" s="2"/>
    </row>
    <row r="326" spans="2:15" ht="12.75">
      <c r="B326" s="1"/>
      <c r="C326" s="1"/>
      <c r="E326" s="1"/>
      <c r="O326" s="2"/>
    </row>
    <row r="327" spans="2:15" ht="12.75">
      <c r="B327" s="1"/>
      <c r="C327" s="1"/>
      <c r="E327" s="1"/>
      <c r="O327" s="2"/>
    </row>
    <row r="328" spans="2:15" ht="12.75">
      <c r="B328" s="1"/>
      <c r="C328" s="1"/>
      <c r="E328" s="1"/>
      <c r="O328" s="2"/>
    </row>
    <row r="329" spans="2:15" ht="12.75">
      <c r="B329" s="1"/>
      <c r="C329" s="1"/>
      <c r="E329" s="1"/>
      <c r="O329" s="2"/>
    </row>
    <row r="330" spans="2:15" ht="12.75">
      <c r="B330" s="1"/>
      <c r="C330" s="1"/>
      <c r="E330" s="1"/>
      <c r="O330" s="2"/>
    </row>
    <row r="331" spans="2:15" ht="12.75">
      <c r="B331" s="1"/>
      <c r="C331" s="1"/>
      <c r="E331" s="1"/>
      <c r="O331" s="2"/>
    </row>
    <row r="332" spans="2:15" ht="12.75">
      <c r="B332" s="1"/>
      <c r="C332" s="1"/>
      <c r="E332" s="1"/>
      <c r="O332" s="2"/>
    </row>
    <row r="333" spans="2:15" ht="12.75">
      <c r="B333" s="1"/>
      <c r="C333" s="1"/>
      <c r="E333" s="1"/>
      <c r="O333" s="2"/>
    </row>
    <row r="334" spans="2:15" ht="12.75">
      <c r="B334" s="1"/>
      <c r="C334" s="1"/>
      <c r="E334" s="1"/>
      <c r="O33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P33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" customWidth="1"/>
  </cols>
  <sheetData>
    <row r="5" spans="2:16" ht="12.75">
      <c r="B5" s="1"/>
      <c r="C5" s="1"/>
      <c r="E5" s="1"/>
      <c r="I5" s="2"/>
      <c r="O5" s="2"/>
      <c r="P5" s="2"/>
    </row>
    <row r="6" spans="2:15" ht="12.75">
      <c r="B6" s="1"/>
      <c r="C6" s="1"/>
      <c r="E6" s="1"/>
      <c r="I6" s="2"/>
      <c r="O6" s="2"/>
    </row>
    <row r="7" spans="2:15" ht="12.75">
      <c r="B7" s="1"/>
      <c r="C7" s="1"/>
      <c r="E7" s="1"/>
      <c r="I7" s="2"/>
      <c r="J7" s="1"/>
      <c r="K7" s="1"/>
      <c r="L7" s="1"/>
      <c r="O7" s="2"/>
    </row>
    <row r="8" spans="2:15" ht="12.75">
      <c r="B8" s="1"/>
      <c r="C8" s="1"/>
      <c r="E8" s="1"/>
      <c r="I8" s="2"/>
      <c r="J8" s="1"/>
      <c r="K8" s="1"/>
      <c r="L8" s="1"/>
      <c r="O8" s="2"/>
    </row>
    <row r="9" spans="2:15" ht="12.75">
      <c r="B9" s="1"/>
      <c r="C9" s="1"/>
      <c r="E9" s="1"/>
      <c r="I9" s="2"/>
      <c r="J9" s="1"/>
      <c r="K9" s="1"/>
      <c r="L9" s="1"/>
      <c r="O9" s="2"/>
    </row>
    <row r="10" spans="2:15" ht="12.75">
      <c r="B10" s="1"/>
      <c r="C10" s="1"/>
      <c r="E10" s="1"/>
      <c r="I10" s="2"/>
      <c r="J10" s="1"/>
      <c r="K10" s="1"/>
      <c r="L10" s="1"/>
      <c r="O10" s="2"/>
    </row>
    <row r="11" spans="2:15" ht="12.75">
      <c r="B11" s="1"/>
      <c r="C11" s="1"/>
      <c r="E11" s="1"/>
      <c r="I11" s="2"/>
      <c r="J11" s="1"/>
      <c r="K11" s="1"/>
      <c r="L11" s="1"/>
      <c r="O11" s="2"/>
    </row>
    <row r="12" spans="2:15" ht="12.75">
      <c r="B12" s="1"/>
      <c r="C12" s="1"/>
      <c r="E12" s="1"/>
      <c r="I12" s="2"/>
      <c r="J12" s="1"/>
      <c r="K12" s="1"/>
      <c r="L12" s="1"/>
      <c r="O12" s="2"/>
    </row>
    <row r="13" spans="2:15" ht="12.75">
      <c r="B13" s="1"/>
      <c r="C13" s="1"/>
      <c r="E13" s="1"/>
      <c r="I13" s="2"/>
      <c r="J13" s="1"/>
      <c r="K13" s="1"/>
      <c r="L13" s="1"/>
      <c r="O13" s="2"/>
    </row>
    <row r="14" spans="2:15" ht="12.75">
      <c r="B14" s="1"/>
      <c r="C14" s="1"/>
      <c r="E14" s="1"/>
      <c r="I14" s="2"/>
      <c r="J14" s="1"/>
      <c r="K14" s="1"/>
      <c r="L14" s="1"/>
      <c r="O14" s="2"/>
    </row>
    <row r="15" spans="2:15" ht="12.75">
      <c r="B15" s="1"/>
      <c r="C15" s="1"/>
      <c r="E15" s="1"/>
      <c r="I15" s="2"/>
      <c r="J15" s="1"/>
      <c r="K15" s="1"/>
      <c r="L15" s="1"/>
      <c r="O15" s="2"/>
    </row>
    <row r="16" spans="2:15" ht="12.75">
      <c r="B16" s="1"/>
      <c r="C16" s="1"/>
      <c r="E16" s="1"/>
      <c r="I16" s="2"/>
      <c r="J16" s="1"/>
      <c r="K16" s="1"/>
      <c r="L16" s="1"/>
      <c r="O16" s="2"/>
    </row>
    <row r="17" spans="2:15" ht="12.75">
      <c r="B17" s="1"/>
      <c r="C17" s="1"/>
      <c r="E17" s="1"/>
      <c r="I17" s="2"/>
      <c r="J17" s="1"/>
      <c r="K17" s="1"/>
      <c r="L17" s="1"/>
      <c r="O17" s="2"/>
    </row>
    <row r="18" spans="2:15" ht="12.75">
      <c r="B18" s="1"/>
      <c r="C18" s="1"/>
      <c r="E18" s="1"/>
      <c r="I18" s="2"/>
      <c r="J18" s="1"/>
      <c r="K18" s="1"/>
      <c r="L18" s="1"/>
      <c r="O18" s="2"/>
    </row>
    <row r="19" spans="2:15" ht="12.75">
      <c r="B19" s="1"/>
      <c r="C19" s="1"/>
      <c r="E19" s="1"/>
      <c r="I19" s="2"/>
      <c r="J19" s="1"/>
      <c r="K19" s="1"/>
      <c r="L19" s="1"/>
      <c r="O19" s="2"/>
    </row>
    <row r="20" spans="2:15" ht="12.75">
      <c r="B20" s="1"/>
      <c r="C20" s="1"/>
      <c r="E20" s="1"/>
      <c r="I20" s="2"/>
      <c r="J20" s="1"/>
      <c r="K20" s="1"/>
      <c r="L20" s="1"/>
      <c r="O20" s="2"/>
    </row>
    <row r="21" spans="2:15" ht="12.75">
      <c r="B21" s="1"/>
      <c r="C21" s="1"/>
      <c r="E21" s="1"/>
      <c r="I21" s="2"/>
      <c r="J21" s="1"/>
      <c r="K21" s="1"/>
      <c r="L21" s="1"/>
      <c r="O21" s="2"/>
    </row>
    <row r="22" spans="2:15" ht="12.75">
      <c r="B22" s="1"/>
      <c r="C22" s="1"/>
      <c r="E22" s="1"/>
      <c r="I22" s="2"/>
      <c r="J22" s="1"/>
      <c r="K22" s="1"/>
      <c r="L22" s="1"/>
      <c r="O22" s="2"/>
    </row>
    <row r="23" spans="2:15" ht="12.75">
      <c r="B23" s="1"/>
      <c r="C23" s="1"/>
      <c r="E23" s="1"/>
      <c r="I23" s="2"/>
      <c r="J23" s="1"/>
      <c r="K23" s="1"/>
      <c r="L23" s="1"/>
      <c r="O23" s="2"/>
    </row>
    <row r="24" spans="2:15" ht="12.75">
      <c r="B24" s="1"/>
      <c r="C24" s="1"/>
      <c r="E24" s="1"/>
      <c r="I24" s="2"/>
      <c r="J24" s="1"/>
      <c r="K24" s="1"/>
      <c r="L24" s="1"/>
      <c r="O24" s="2"/>
    </row>
    <row r="25" spans="2:15" ht="12.75">
      <c r="B25" s="1"/>
      <c r="C25" s="1"/>
      <c r="E25" s="1"/>
      <c r="I25" s="2"/>
      <c r="J25" s="1"/>
      <c r="K25" s="1"/>
      <c r="L25" s="1"/>
      <c r="O25" s="2"/>
    </row>
    <row r="26" spans="2:15" ht="12.75">
      <c r="B26" s="1"/>
      <c r="C26" s="1"/>
      <c r="E26" s="1"/>
      <c r="I26" s="2"/>
      <c r="J26" s="1"/>
      <c r="K26" s="1"/>
      <c r="L26" s="1"/>
      <c r="O26" s="2"/>
    </row>
    <row r="27" spans="2:15" ht="12.75">
      <c r="B27" s="1"/>
      <c r="C27" s="1"/>
      <c r="E27" s="1"/>
      <c r="I27" s="2"/>
      <c r="J27" s="1"/>
      <c r="K27" s="1"/>
      <c r="L27" s="1"/>
      <c r="O27" s="2"/>
    </row>
    <row r="28" spans="2:15" ht="12.75">
      <c r="B28" s="1"/>
      <c r="C28" s="1"/>
      <c r="E28" s="1"/>
      <c r="I28" s="2"/>
      <c r="O28" s="2"/>
    </row>
    <row r="29" spans="2:15" ht="12.75">
      <c r="B29" s="1"/>
      <c r="C29" s="1"/>
      <c r="E29" s="1"/>
      <c r="I29" s="2"/>
      <c r="O29" s="2"/>
    </row>
    <row r="30" spans="2:15" ht="12.75">
      <c r="B30" s="1"/>
      <c r="C30" s="1"/>
      <c r="E30" s="1"/>
      <c r="I30" s="2"/>
      <c r="O30" s="2"/>
    </row>
    <row r="31" spans="2:15" ht="12.75">
      <c r="B31" s="1"/>
      <c r="C31" s="1"/>
      <c r="E31" s="1"/>
      <c r="I31" s="2"/>
      <c r="O31" s="2"/>
    </row>
    <row r="32" spans="2:15" ht="12.75">
      <c r="B32" s="1"/>
      <c r="C32" s="1"/>
      <c r="E32" s="1"/>
      <c r="I32" s="2"/>
      <c r="O32" s="2"/>
    </row>
    <row r="33" spans="2:15" ht="12.75">
      <c r="B33" s="1"/>
      <c r="C33" s="1"/>
      <c r="E33" s="1"/>
      <c r="I33" s="2"/>
      <c r="O33" s="2"/>
    </row>
    <row r="34" spans="2:15" ht="12.75">
      <c r="B34" s="1"/>
      <c r="C34" s="1"/>
      <c r="E34" s="1"/>
      <c r="I34" s="2"/>
      <c r="O34" s="2"/>
    </row>
    <row r="35" spans="2:15" ht="12.75">
      <c r="B35" s="1"/>
      <c r="C35" s="1"/>
      <c r="E35" s="1"/>
      <c r="O35" s="2"/>
    </row>
    <row r="36" spans="2:15" ht="12.75">
      <c r="B36" s="1"/>
      <c r="C36" s="1"/>
      <c r="E36" s="1"/>
      <c r="O36" s="2"/>
    </row>
    <row r="37" spans="2:15" ht="12.75">
      <c r="B37" s="1"/>
      <c r="C37" s="1"/>
      <c r="E37" s="1"/>
      <c r="O37" s="2"/>
    </row>
    <row r="38" spans="2:15" ht="12.75">
      <c r="B38" s="1"/>
      <c r="C38" s="1"/>
      <c r="E38" s="1"/>
      <c r="O38" s="2"/>
    </row>
    <row r="39" spans="2:15" ht="12.75">
      <c r="B39" s="1"/>
      <c r="C39" s="1"/>
      <c r="E39" s="1"/>
      <c r="O39" s="2"/>
    </row>
    <row r="40" spans="2:15" ht="12.75">
      <c r="B40" s="1"/>
      <c r="C40" s="1"/>
      <c r="E40" s="1"/>
      <c r="O40" s="2"/>
    </row>
    <row r="41" spans="2:15" ht="12.75">
      <c r="B41" s="1"/>
      <c r="C41" s="1"/>
      <c r="E41" s="1"/>
      <c r="O41" s="2"/>
    </row>
    <row r="42" spans="2:15" ht="12.75">
      <c r="B42" s="1"/>
      <c r="C42" s="1"/>
      <c r="E42" s="1"/>
      <c r="O42" s="2"/>
    </row>
    <row r="43" spans="2:15" ht="12.75">
      <c r="B43" s="1"/>
      <c r="C43" s="1"/>
      <c r="E43" s="1"/>
      <c r="O43" s="2"/>
    </row>
    <row r="44" spans="2:15" ht="12.75">
      <c r="B44" s="1"/>
      <c r="C44" s="1"/>
      <c r="E44" s="1"/>
      <c r="O44" s="2"/>
    </row>
    <row r="45" spans="2:15" ht="12.75">
      <c r="B45" s="1"/>
      <c r="C45" s="1"/>
      <c r="E45" s="1"/>
      <c r="O45" s="2"/>
    </row>
    <row r="46" spans="2:15" ht="12.75">
      <c r="B46" s="1"/>
      <c r="C46" s="1"/>
      <c r="E46" s="1"/>
      <c r="O46" s="2"/>
    </row>
    <row r="47" spans="2:15" ht="12.75">
      <c r="B47" s="1"/>
      <c r="C47" s="1"/>
      <c r="E47" s="1"/>
      <c r="O47" s="2"/>
    </row>
    <row r="48" spans="2:15" ht="12.75">
      <c r="B48" s="1"/>
      <c r="C48" s="1"/>
      <c r="E48" s="1"/>
      <c r="O48" s="2"/>
    </row>
    <row r="49" spans="2:15" ht="12.75">
      <c r="B49" s="1"/>
      <c r="C49" s="1"/>
      <c r="E49" s="1"/>
      <c r="O49" s="2"/>
    </row>
    <row r="50" spans="2:15" ht="12.75">
      <c r="B50" s="1"/>
      <c r="C50" s="1"/>
      <c r="E50" s="1"/>
      <c r="O50" s="2"/>
    </row>
    <row r="51" spans="2:15" ht="12.75">
      <c r="B51" s="1"/>
      <c r="C51" s="1"/>
      <c r="E51" s="1"/>
      <c r="O51" s="2"/>
    </row>
    <row r="52" spans="2:15" ht="12.75">
      <c r="B52" s="1"/>
      <c r="C52" s="1"/>
      <c r="E52" s="1"/>
      <c r="O52" s="2"/>
    </row>
    <row r="53" spans="2:15" ht="12.75">
      <c r="B53" s="1"/>
      <c r="C53" s="1"/>
      <c r="E53" s="1"/>
      <c r="O53" s="2"/>
    </row>
    <row r="54" spans="2:15" ht="12.75">
      <c r="B54" s="1"/>
      <c r="C54" s="1"/>
      <c r="E54" s="1"/>
      <c r="O54" s="2"/>
    </row>
    <row r="55" spans="2:15" ht="12.75">
      <c r="B55" s="1"/>
      <c r="C55" s="1"/>
      <c r="E55" s="1"/>
      <c r="O55" s="2"/>
    </row>
    <row r="56" spans="2:15" ht="12.75">
      <c r="B56" s="1"/>
      <c r="C56" s="1"/>
      <c r="E56" s="1"/>
      <c r="O56" s="2"/>
    </row>
    <row r="57" spans="2:15" ht="12.75">
      <c r="B57" s="1"/>
      <c r="C57" s="1"/>
      <c r="E57" s="1"/>
      <c r="O57" s="2"/>
    </row>
    <row r="58" spans="2:15" ht="12.75">
      <c r="B58" s="1"/>
      <c r="C58" s="1"/>
      <c r="E58" s="1"/>
      <c r="O58" s="2"/>
    </row>
    <row r="59" spans="2:15" ht="12.75">
      <c r="B59" s="1"/>
      <c r="C59" s="1"/>
      <c r="E59" s="1"/>
      <c r="O59" s="2"/>
    </row>
    <row r="60" spans="2:15" ht="12.75">
      <c r="B60" s="1"/>
      <c r="C60" s="1"/>
      <c r="E60" s="1"/>
      <c r="O60" s="2"/>
    </row>
    <row r="61" spans="2:15" ht="12.75">
      <c r="B61" s="1"/>
      <c r="C61" s="1"/>
      <c r="E61" s="1"/>
      <c r="O61" s="2"/>
    </row>
    <row r="62" spans="2:15" ht="12.75">
      <c r="B62" s="1"/>
      <c r="C62" s="1"/>
      <c r="E62" s="1"/>
      <c r="O62" s="2"/>
    </row>
    <row r="63" spans="2:15" ht="12.75">
      <c r="B63" s="1"/>
      <c r="C63" s="1"/>
      <c r="E63" s="1"/>
      <c r="O63" s="2"/>
    </row>
    <row r="64" spans="2:15" ht="12.75">
      <c r="B64" s="1"/>
      <c r="C64" s="1"/>
      <c r="E64" s="1"/>
      <c r="O64" s="2"/>
    </row>
    <row r="65" spans="2:15" ht="12.75">
      <c r="B65" s="1"/>
      <c r="C65" s="1"/>
      <c r="E65" s="1"/>
      <c r="O65" s="2"/>
    </row>
    <row r="66" spans="2:15" ht="12.75">
      <c r="B66" s="1"/>
      <c r="C66" s="1"/>
      <c r="E66" s="1"/>
      <c r="O66" s="2"/>
    </row>
    <row r="67" spans="2:15" ht="12.75">
      <c r="B67" s="1"/>
      <c r="C67" s="1"/>
      <c r="E67" s="1"/>
      <c r="O67" s="2"/>
    </row>
    <row r="68" spans="2:15" ht="12.75">
      <c r="B68" s="1"/>
      <c r="C68" s="1"/>
      <c r="E68" s="1"/>
      <c r="O68" s="2"/>
    </row>
    <row r="69" spans="2:15" ht="12.75">
      <c r="B69" s="1"/>
      <c r="C69" s="1"/>
      <c r="E69" s="1"/>
      <c r="O69" s="2"/>
    </row>
    <row r="70" spans="2:15" ht="12.75">
      <c r="B70" s="1"/>
      <c r="C70" s="1"/>
      <c r="E70" s="1"/>
      <c r="O70" s="2"/>
    </row>
    <row r="71" spans="2:15" ht="12.75">
      <c r="B71" s="1"/>
      <c r="C71" s="1"/>
      <c r="E71" s="1"/>
      <c r="O71" s="2"/>
    </row>
    <row r="72" spans="2:15" ht="12.75">
      <c r="B72" s="1"/>
      <c r="C72" s="1"/>
      <c r="E72" s="1"/>
      <c r="O72" s="2"/>
    </row>
    <row r="73" spans="2:15" ht="12.75">
      <c r="B73" s="1"/>
      <c r="C73" s="1"/>
      <c r="E73" s="1"/>
      <c r="O73" s="2"/>
    </row>
    <row r="74" spans="2:15" ht="12.75">
      <c r="B74" s="1"/>
      <c r="C74" s="1"/>
      <c r="E74" s="1"/>
      <c r="O74" s="2"/>
    </row>
    <row r="75" spans="2:15" ht="12.75">
      <c r="B75" s="1"/>
      <c r="C75" s="1"/>
      <c r="E75" s="1"/>
      <c r="O75" s="2"/>
    </row>
    <row r="76" spans="2:15" ht="12.75">
      <c r="B76" s="1"/>
      <c r="C76" s="1"/>
      <c r="E76" s="1"/>
      <c r="O76" s="2"/>
    </row>
    <row r="77" spans="2:15" ht="12.75">
      <c r="B77" s="1"/>
      <c r="C77" s="1"/>
      <c r="E77" s="1"/>
      <c r="O77" s="2"/>
    </row>
    <row r="78" spans="2:15" ht="12.75">
      <c r="B78" s="1"/>
      <c r="C78" s="1"/>
      <c r="E78" s="1"/>
      <c r="O78" s="2"/>
    </row>
    <row r="79" spans="2:15" ht="12.75">
      <c r="B79" s="1"/>
      <c r="C79" s="1"/>
      <c r="E79" s="1"/>
      <c r="O79" s="2"/>
    </row>
    <row r="80" spans="2:15" ht="12.75">
      <c r="B80" s="1"/>
      <c r="C80" s="1"/>
      <c r="E80" s="1"/>
      <c r="O80" s="2"/>
    </row>
    <row r="81" spans="2:15" ht="12.75">
      <c r="B81" s="1"/>
      <c r="C81" s="1"/>
      <c r="E81" s="1"/>
      <c r="O81" s="2"/>
    </row>
    <row r="82" spans="2:15" ht="12.75">
      <c r="B82" s="1"/>
      <c r="C82" s="1"/>
      <c r="E82" s="1"/>
      <c r="O82" s="2"/>
    </row>
    <row r="83" spans="2:15" ht="12.75">
      <c r="B83" s="1"/>
      <c r="C83" s="1"/>
      <c r="E83" s="1"/>
      <c r="O83" s="2"/>
    </row>
    <row r="84" spans="2:15" ht="12.75">
      <c r="B84" s="1"/>
      <c r="C84" s="1"/>
      <c r="E84" s="1"/>
      <c r="O84" s="2"/>
    </row>
    <row r="85" spans="2:15" ht="12.75">
      <c r="B85" s="1"/>
      <c r="C85" s="1"/>
      <c r="E85" s="1"/>
      <c r="O85" s="2"/>
    </row>
    <row r="86" spans="2:15" ht="12.75">
      <c r="B86" s="1"/>
      <c r="C86" s="1"/>
      <c r="E86" s="1"/>
      <c r="O86" s="2"/>
    </row>
    <row r="87" spans="2:15" ht="12.75">
      <c r="B87" s="1"/>
      <c r="C87" s="1"/>
      <c r="E87" s="1"/>
      <c r="O87" s="2"/>
    </row>
    <row r="88" spans="2:15" ht="12.75">
      <c r="B88" s="1"/>
      <c r="C88" s="1"/>
      <c r="E88" s="1"/>
      <c r="O88" s="2"/>
    </row>
    <row r="89" spans="2:15" ht="12.75">
      <c r="B89" s="1"/>
      <c r="C89" s="1"/>
      <c r="E89" s="1"/>
      <c r="O89" s="2"/>
    </row>
    <row r="90" spans="2:15" ht="12.75">
      <c r="B90" s="1"/>
      <c r="C90" s="1"/>
      <c r="E90" s="1"/>
      <c r="O90" s="2"/>
    </row>
    <row r="91" spans="2:15" ht="12.75">
      <c r="B91" s="1"/>
      <c r="C91" s="1"/>
      <c r="E91" s="1"/>
      <c r="O91" s="2"/>
    </row>
    <row r="92" spans="2:15" ht="12.75">
      <c r="B92" s="1"/>
      <c r="C92" s="1"/>
      <c r="E92" s="1"/>
      <c r="O92" s="2"/>
    </row>
    <row r="93" spans="2:15" ht="12.75">
      <c r="B93" s="1"/>
      <c r="C93" s="1"/>
      <c r="E93" s="1"/>
      <c r="O93" s="2"/>
    </row>
    <row r="94" spans="2:15" ht="12.75">
      <c r="B94" s="1"/>
      <c r="C94" s="1"/>
      <c r="E94" s="1"/>
      <c r="O94" s="2"/>
    </row>
    <row r="95" spans="2:15" ht="12.75">
      <c r="B95" s="1"/>
      <c r="C95" s="1"/>
      <c r="E95" s="1"/>
      <c r="O95" s="2"/>
    </row>
    <row r="96" spans="2:15" ht="12.75">
      <c r="B96" s="1"/>
      <c r="C96" s="1"/>
      <c r="E96" s="1"/>
      <c r="O96" s="2"/>
    </row>
    <row r="97" spans="2:15" ht="12.75">
      <c r="B97" s="1"/>
      <c r="C97" s="1"/>
      <c r="E97" s="1"/>
      <c r="O97" s="2"/>
    </row>
    <row r="98" spans="2:15" ht="12.75">
      <c r="B98" s="1"/>
      <c r="C98" s="1"/>
      <c r="E98" s="1"/>
      <c r="O98" s="2"/>
    </row>
    <row r="99" spans="2:15" ht="12.75">
      <c r="B99" s="1"/>
      <c r="C99" s="1"/>
      <c r="E99" s="1"/>
      <c r="O99" s="2"/>
    </row>
    <row r="100" spans="2:15" ht="12.75">
      <c r="B100" s="1"/>
      <c r="C100" s="1"/>
      <c r="E100" s="1"/>
      <c r="O100" s="2"/>
    </row>
    <row r="101" spans="2:15" ht="12.75">
      <c r="B101" s="1"/>
      <c r="C101" s="1"/>
      <c r="E101" s="1"/>
      <c r="O101" s="2"/>
    </row>
    <row r="102" spans="2:15" ht="12.75">
      <c r="B102" s="1"/>
      <c r="C102" s="1"/>
      <c r="E102" s="1"/>
      <c r="O102" s="2"/>
    </row>
    <row r="103" spans="2:15" ht="12.75">
      <c r="B103" s="1"/>
      <c r="C103" s="1"/>
      <c r="E103" s="1"/>
      <c r="O103" s="2"/>
    </row>
    <row r="104" spans="2:15" ht="12.75">
      <c r="B104" s="1"/>
      <c r="C104" s="1"/>
      <c r="E104" s="1"/>
      <c r="O104" s="2"/>
    </row>
    <row r="105" spans="2:15" ht="12.75">
      <c r="B105" s="1"/>
      <c r="C105" s="1"/>
      <c r="E105" s="1"/>
      <c r="O105" s="2"/>
    </row>
    <row r="106" spans="2:15" ht="12.75">
      <c r="B106" s="1"/>
      <c r="C106" s="1"/>
      <c r="E106" s="1"/>
      <c r="O106" s="2"/>
    </row>
    <row r="107" spans="2:15" ht="12.75">
      <c r="B107" s="1"/>
      <c r="C107" s="1"/>
      <c r="E107" s="1"/>
      <c r="O107" s="2"/>
    </row>
    <row r="108" spans="2:15" ht="12.75">
      <c r="B108" s="1"/>
      <c r="C108" s="1"/>
      <c r="E108" s="1"/>
      <c r="O108" s="2"/>
    </row>
    <row r="109" spans="2:15" ht="12.75">
      <c r="B109" s="1"/>
      <c r="C109" s="1"/>
      <c r="E109" s="1"/>
      <c r="O109" s="2"/>
    </row>
    <row r="110" spans="2:15" ht="12.75">
      <c r="B110" s="1"/>
      <c r="C110" s="1"/>
      <c r="E110" s="1"/>
      <c r="O110" s="2"/>
    </row>
    <row r="111" spans="2:15" ht="12.75">
      <c r="B111" s="1"/>
      <c r="C111" s="1"/>
      <c r="E111" s="1"/>
      <c r="O111" s="2"/>
    </row>
    <row r="112" spans="2:15" ht="12.75">
      <c r="B112" s="1"/>
      <c r="C112" s="1"/>
      <c r="E112" s="1"/>
      <c r="O112" s="2"/>
    </row>
    <row r="113" spans="2:15" ht="12.75">
      <c r="B113" s="1"/>
      <c r="C113" s="1"/>
      <c r="E113" s="1"/>
      <c r="O113" s="2"/>
    </row>
    <row r="114" spans="2:15" ht="12.75">
      <c r="B114" s="1"/>
      <c r="C114" s="1"/>
      <c r="E114" s="1"/>
      <c r="O114" s="2"/>
    </row>
    <row r="115" spans="2:15" ht="12.75">
      <c r="B115" s="1"/>
      <c r="C115" s="1"/>
      <c r="E115" s="1"/>
      <c r="O115" s="2"/>
    </row>
    <row r="116" spans="2:15" ht="12.75">
      <c r="B116" s="1"/>
      <c r="C116" s="1"/>
      <c r="E116" s="1"/>
      <c r="O116" s="2"/>
    </row>
    <row r="117" spans="2:15" ht="12.75">
      <c r="B117" s="1"/>
      <c r="C117" s="1"/>
      <c r="E117" s="1"/>
      <c r="O117" s="2"/>
    </row>
    <row r="118" spans="2:15" ht="12.75">
      <c r="B118" s="1"/>
      <c r="C118" s="1"/>
      <c r="E118" s="1"/>
      <c r="O118" s="2"/>
    </row>
    <row r="119" spans="2:15" ht="12.75">
      <c r="B119" s="1"/>
      <c r="C119" s="1"/>
      <c r="E119" s="1"/>
      <c r="O119" s="2"/>
    </row>
    <row r="120" spans="2:15" ht="12.75">
      <c r="B120" s="1"/>
      <c r="C120" s="1"/>
      <c r="E120" s="1"/>
      <c r="O120" s="2"/>
    </row>
    <row r="121" spans="2:15" ht="12.75">
      <c r="B121" s="1"/>
      <c r="C121" s="1"/>
      <c r="E121" s="1"/>
      <c r="O121" s="2"/>
    </row>
    <row r="122" spans="2:15" ht="12.75">
      <c r="B122" s="1"/>
      <c r="C122" s="1"/>
      <c r="E122" s="1"/>
      <c r="O122" s="2"/>
    </row>
    <row r="123" spans="2:15" ht="12.75">
      <c r="B123" s="1"/>
      <c r="C123" s="1"/>
      <c r="E123" s="1"/>
      <c r="O123" s="2"/>
    </row>
    <row r="124" spans="2:15" ht="12.75">
      <c r="B124" s="1"/>
      <c r="C124" s="1"/>
      <c r="E124" s="1"/>
      <c r="O124" s="2"/>
    </row>
    <row r="125" spans="2:15" ht="12.75">
      <c r="B125" s="1"/>
      <c r="C125" s="1"/>
      <c r="E125" s="1"/>
      <c r="O125" s="2"/>
    </row>
    <row r="126" spans="2:15" ht="12.75">
      <c r="B126" s="1"/>
      <c r="C126" s="1"/>
      <c r="E126" s="1"/>
      <c r="O126" s="2"/>
    </row>
    <row r="127" spans="2:15" ht="12.75">
      <c r="B127" s="1"/>
      <c r="C127" s="1"/>
      <c r="E127" s="1"/>
      <c r="O127" s="2"/>
    </row>
    <row r="128" spans="2:15" ht="12.75">
      <c r="B128" s="1"/>
      <c r="C128" s="1"/>
      <c r="E128" s="1"/>
      <c r="O128" s="2"/>
    </row>
    <row r="129" spans="2:15" ht="12.75">
      <c r="B129" s="1"/>
      <c r="C129" s="1"/>
      <c r="E129" s="1"/>
      <c r="O129" s="2"/>
    </row>
    <row r="130" spans="2:15" ht="12.75">
      <c r="B130" s="1"/>
      <c r="C130" s="1"/>
      <c r="E130" s="1"/>
      <c r="O130" s="2"/>
    </row>
    <row r="131" spans="2:15" ht="12.75">
      <c r="B131" s="1"/>
      <c r="C131" s="1"/>
      <c r="E131" s="1"/>
      <c r="O131" s="2"/>
    </row>
    <row r="132" spans="2:15" ht="12.75">
      <c r="B132" s="1"/>
      <c r="C132" s="1"/>
      <c r="E132" s="1"/>
      <c r="O132" s="2"/>
    </row>
    <row r="133" spans="2:15" ht="12.75">
      <c r="B133" s="1"/>
      <c r="C133" s="1"/>
      <c r="E133" s="1"/>
      <c r="O133" s="2"/>
    </row>
    <row r="134" spans="2:15" ht="12.75">
      <c r="B134" s="1"/>
      <c r="C134" s="1"/>
      <c r="E134" s="1"/>
      <c r="O134" s="2"/>
    </row>
    <row r="135" spans="2:15" ht="12.75">
      <c r="B135" s="1"/>
      <c r="C135" s="1"/>
      <c r="E135" s="1"/>
      <c r="O135" s="2"/>
    </row>
    <row r="136" spans="2:15" ht="12.75">
      <c r="B136" s="1"/>
      <c r="C136" s="1"/>
      <c r="E136" s="1"/>
      <c r="O136" s="2"/>
    </row>
    <row r="137" spans="2:15" ht="12.75">
      <c r="B137" s="1"/>
      <c r="C137" s="1"/>
      <c r="E137" s="1"/>
      <c r="O137" s="2"/>
    </row>
    <row r="138" spans="2:15" ht="12.75">
      <c r="B138" s="1"/>
      <c r="C138" s="1"/>
      <c r="E138" s="1"/>
      <c r="O138" s="2"/>
    </row>
    <row r="139" spans="2:15" ht="12.75">
      <c r="B139" s="1"/>
      <c r="C139" s="1"/>
      <c r="E139" s="1"/>
      <c r="O139" s="2"/>
    </row>
    <row r="140" spans="2:15" ht="12.75">
      <c r="B140" s="1"/>
      <c r="C140" s="1"/>
      <c r="E140" s="1"/>
      <c r="O140" s="2"/>
    </row>
    <row r="141" spans="2:15" ht="12.75">
      <c r="B141" s="1"/>
      <c r="C141" s="1"/>
      <c r="E141" s="1"/>
      <c r="O141" s="2"/>
    </row>
    <row r="142" spans="2:15" ht="12.75">
      <c r="B142" s="1"/>
      <c r="C142" s="1"/>
      <c r="E142" s="1"/>
      <c r="O142" s="2"/>
    </row>
    <row r="143" spans="2:15" ht="12.75">
      <c r="B143" s="1"/>
      <c r="C143" s="1"/>
      <c r="E143" s="1"/>
      <c r="O143" s="2"/>
    </row>
    <row r="144" spans="2:15" ht="12.75">
      <c r="B144" s="1"/>
      <c r="C144" s="1"/>
      <c r="E144" s="1"/>
      <c r="O144" s="2"/>
    </row>
    <row r="145" spans="2:15" ht="12.75">
      <c r="B145" s="1"/>
      <c r="C145" s="1"/>
      <c r="E145" s="1"/>
      <c r="O145" s="2"/>
    </row>
    <row r="146" spans="2:15" ht="12.75">
      <c r="B146" s="1"/>
      <c r="C146" s="1"/>
      <c r="E146" s="1"/>
      <c r="O146" s="2"/>
    </row>
    <row r="147" spans="2:15" ht="12.75">
      <c r="B147" s="1"/>
      <c r="C147" s="1"/>
      <c r="E147" s="1"/>
      <c r="O147" s="2"/>
    </row>
    <row r="148" spans="2:15" ht="12.75">
      <c r="B148" s="1"/>
      <c r="C148" s="1"/>
      <c r="E148" s="1"/>
      <c r="O148" s="2"/>
    </row>
    <row r="149" spans="2:15" ht="12.75">
      <c r="B149" s="1"/>
      <c r="C149" s="1"/>
      <c r="E149" s="1"/>
      <c r="O149" s="2"/>
    </row>
    <row r="150" spans="2:15" ht="12.75">
      <c r="B150" s="1"/>
      <c r="C150" s="1"/>
      <c r="E150" s="1"/>
      <c r="O150" s="2"/>
    </row>
    <row r="151" spans="2:15" ht="12.75">
      <c r="B151" s="1"/>
      <c r="C151" s="1"/>
      <c r="E151" s="1"/>
      <c r="O151" s="2"/>
    </row>
    <row r="152" spans="2:15" ht="12.75">
      <c r="B152" s="1"/>
      <c r="C152" s="1"/>
      <c r="E152" s="1"/>
      <c r="O152" s="2"/>
    </row>
    <row r="153" spans="2:15" ht="12.75">
      <c r="B153" s="1"/>
      <c r="C153" s="1"/>
      <c r="E153" s="1"/>
      <c r="O153" s="2"/>
    </row>
    <row r="154" spans="2:15" ht="12.75">
      <c r="B154" s="1"/>
      <c r="C154" s="1"/>
      <c r="E154" s="1"/>
      <c r="O154" s="2"/>
    </row>
    <row r="155" spans="2:15" ht="12.75">
      <c r="B155" s="1"/>
      <c r="C155" s="1"/>
      <c r="E155" s="1"/>
      <c r="O155" s="2"/>
    </row>
    <row r="156" spans="2:15" ht="12.75">
      <c r="B156" s="1"/>
      <c r="C156" s="1"/>
      <c r="E156" s="1"/>
      <c r="O156" s="2"/>
    </row>
    <row r="157" spans="2:15" ht="12.75">
      <c r="B157" s="1"/>
      <c r="C157" s="1"/>
      <c r="E157" s="1"/>
      <c r="O157" s="2"/>
    </row>
    <row r="158" spans="2:15" ht="12.75">
      <c r="B158" s="1"/>
      <c r="C158" s="1"/>
      <c r="E158" s="1"/>
      <c r="O158" s="2"/>
    </row>
    <row r="159" spans="2:15" ht="12.75">
      <c r="B159" s="1"/>
      <c r="C159" s="1"/>
      <c r="E159" s="1"/>
      <c r="O159" s="2"/>
    </row>
    <row r="160" spans="2:15" ht="12.75">
      <c r="B160" s="1"/>
      <c r="C160" s="1"/>
      <c r="E160" s="1"/>
      <c r="O160" s="2"/>
    </row>
    <row r="161" spans="2:15" ht="12.75">
      <c r="B161" s="1"/>
      <c r="C161" s="1"/>
      <c r="E161" s="1"/>
      <c r="O161" s="2"/>
    </row>
    <row r="162" spans="2:15" ht="12.75">
      <c r="B162" s="1"/>
      <c r="C162" s="1"/>
      <c r="E162" s="1"/>
      <c r="O162" s="2"/>
    </row>
    <row r="163" spans="2:15" ht="12.75">
      <c r="B163" s="1"/>
      <c r="C163" s="1"/>
      <c r="E163" s="1"/>
      <c r="O163" s="2"/>
    </row>
    <row r="164" spans="2:15" ht="12.75">
      <c r="B164" s="1"/>
      <c r="C164" s="1"/>
      <c r="E164" s="1"/>
      <c r="O164" s="2"/>
    </row>
    <row r="165" spans="2:15" ht="12.75">
      <c r="B165" s="1"/>
      <c r="C165" s="1"/>
      <c r="E165" s="1"/>
      <c r="O165" s="2"/>
    </row>
    <row r="166" spans="2:15" ht="12.75">
      <c r="B166" s="1"/>
      <c r="C166" s="1"/>
      <c r="E166" s="1"/>
      <c r="O166" s="2"/>
    </row>
    <row r="167" spans="2:15" ht="12.75">
      <c r="B167" s="1"/>
      <c r="C167" s="1"/>
      <c r="E167" s="1"/>
      <c r="O167" s="2"/>
    </row>
    <row r="168" spans="2:15" ht="12.75">
      <c r="B168" s="1"/>
      <c r="C168" s="1"/>
      <c r="E168" s="1"/>
      <c r="O168" s="2"/>
    </row>
    <row r="169" spans="2:15" ht="12.75">
      <c r="B169" s="1"/>
      <c r="C169" s="1"/>
      <c r="E169" s="1"/>
      <c r="O169" s="2"/>
    </row>
    <row r="170" spans="2:15" ht="12.75">
      <c r="B170" s="1"/>
      <c r="C170" s="1"/>
      <c r="E170" s="1"/>
      <c r="O170" s="2"/>
    </row>
    <row r="171" spans="2:15" ht="12.75">
      <c r="B171" s="1"/>
      <c r="C171" s="1"/>
      <c r="E171" s="1"/>
      <c r="O171" s="2"/>
    </row>
    <row r="172" spans="2:15" ht="12.75">
      <c r="B172" s="1"/>
      <c r="C172" s="1"/>
      <c r="E172" s="1"/>
      <c r="O172" s="2"/>
    </row>
    <row r="173" spans="2:15" ht="12.75">
      <c r="B173" s="1"/>
      <c r="C173" s="1"/>
      <c r="E173" s="1"/>
      <c r="O173" s="2"/>
    </row>
    <row r="174" spans="2:15" ht="12.75">
      <c r="B174" s="1"/>
      <c r="C174" s="1"/>
      <c r="E174" s="1"/>
      <c r="O174" s="2"/>
    </row>
    <row r="175" spans="2:15" ht="12.75">
      <c r="B175" s="1"/>
      <c r="C175" s="1"/>
      <c r="E175" s="1"/>
      <c r="O175" s="2"/>
    </row>
    <row r="176" spans="2:15" ht="12.75">
      <c r="B176" s="1"/>
      <c r="C176" s="1"/>
      <c r="E176" s="1"/>
      <c r="O176" s="2"/>
    </row>
    <row r="177" spans="2:15" ht="12.75">
      <c r="B177" s="1"/>
      <c r="C177" s="1"/>
      <c r="E177" s="1"/>
      <c r="O177" s="2"/>
    </row>
    <row r="178" spans="2:15" ht="12.75">
      <c r="B178" s="1"/>
      <c r="C178" s="1"/>
      <c r="E178" s="1"/>
      <c r="O178" s="2"/>
    </row>
    <row r="179" spans="2:15" ht="12.75">
      <c r="B179" s="1"/>
      <c r="C179" s="1"/>
      <c r="E179" s="1"/>
      <c r="O179" s="2"/>
    </row>
    <row r="180" spans="2:15" ht="12.75">
      <c r="B180" s="1"/>
      <c r="C180" s="1"/>
      <c r="E180" s="1"/>
      <c r="O180" s="2"/>
    </row>
    <row r="181" spans="2:15" ht="12.75">
      <c r="B181" s="1"/>
      <c r="C181" s="1"/>
      <c r="E181" s="1"/>
      <c r="O181" s="2"/>
    </row>
    <row r="182" spans="2:15" ht="12.75">
      <c r="B182" s="1"/>
      <c r="C182" s="1"/>
      <c r="E182" s="1"/>
      <c r="O182" s="2"/>
    </row>
    <row r="183" spans="2:15" ht="12.75">
      <c r="B183" s="1"/>
      <c r="C183" s="1"/>
      <c r="E183" s="1"/>
      <c r="O183" s="2"/>
    </row>
    <row r="184" spans="2:15" ht="12.75">
      <c r="B184" s="1"/>
      <c r="C184" s="1"/>
      <c r="E184" s="1"/>
      <c r="O184" s="2"/>
    </row>
    <row r="185" spans="2:15" ht="12.75">
      <c r="B185" s="1"/>
      <c r="C185" s="1"/>
      <c r="E185" s="1"/>
      <c r="O185" s="2"/>
    </row>
    <row r="186" spans="2:15" ht="12.75">
      <c r="B186" s="1"/>
      <c r="C186" s="1"/>
      <c r="E186" s="1"/>
      <c r="O186" s="2"/>
    </row>
    <row r="187" spans="2:15" ht="12.75">
      <c r="B187" s="1"/>
      <c r="C187" s="1"/>
      <c r="E187" s="1"/>
      <c r="O187" s="2"/>
    </row>
    <row r="188" spans="2:15" ht="12.75">
      <c r="B188" s="1"/>
      <c r="C188" s="1"/>
      <c r="E188" s="1"/>
      <c r="O188" s="2"/>
    </row>
    <row r="189" spans="2:15" ht="12.75">
      <c r="B189" s="1"/>
      <c r="C189" s="1"/>
      <c r="E189" s="1"/>
      <c r="O189" s="2"/>
    </row>
    <row r="190" spans="2:15" ht="12.75">
      <c r="B190" s="1"/>
      <c r="C190" s="1"/>
      <c r="E190" s="1"/>
      <c r="O190" s="2"/>
    </row>
    <row r="191" spans="2:15" ht="12.75">
      <c r="B191" s="1"/>
      <c r="C191" s="1"/>
      <c r="E191" s="1"/>
      <c r="O191" s="2"/>
    </row>
    <row r="192" spans="2:15" ht="12.75">
      <c r="B192" s="1"/>
      <c r="C192" s="1"/>
      <c r="E192" s="1"/>
      <c r="O192" s="2"/>
    </row>
    <row r="193" spans="2:15" ht="12.75">
      <c r="B193" s="1"/>
      <c r="C193" s="1"/>
      <c r="E193" s="1"/>
      <c r="O193" s="2"/>
    </row>
    <row r="194" spans="2:15" ht="12.75">
      <c r="B194" s="1"/>
      <c r="C194" s="1"/>
      <c r="E194" s="1"/>
      <c r="O194" s="2"/>
    </row>
    <row r="195" spans="2:15" ht="12.75">
      <c r="B195" s="1"/>
      <c r="C195" s="1"/>
      <c r="E195" s="1"/>
      <c r="O195" s="2"/>
    </row>
    <row r="196" spans="2:15" ht="12.75">
      <c r="B196" s="1"/>
      <c r="C196" s="1"/>
      <c r="E196" s="1"/>
      <c r="O196" s="2"/>
    </row>
    <row r="197" spans="2:15" ht="12.75">
      <c r="B197" s="1"/>
      <c r="C197" s="1"/>
      <c r="E197" s="1"/>
      <c r="O197" s="2"/>
    </row>
    <row r="198" spans="2:15" ht="12.75">
      <c r="B198" s="1"/>
      <c r="C198" s="1"/>
      <c r="E198" s="1"/>
      <c r="O198" s="2"/>
    </row>
    <row r="199" spans="2:15" ht="12.75">
      <c r="B199" s="1"/>
      <c r="C199" s="1"/>
      <c r="E199" s="1"/>
      <c r="O199" s="2"/>
    </row>
    <row r="200" spans="2:15" ht="12.75">
      <c r="B200" s="1"/>
      <c r="C200" s="1"/>
      <c r="E200" s="1"/>
      <c r="O200" s="2"/>
    </row>
    <row r="201" spans="2:15" ht="12.75">
      <c r="B201" s="1"/>
      <c r="C201" s="1"/>
      <c r="E201" s="1"/>
      <c r="O201" s="2"/>
    </row>
    <row r="202" spans="2:15" ht="12.75">
      <c r="B202" s="1"/>
      <c r="C202" s="1"/>
      <c r="E202" s="1"/>
      <c r="O202" s="2"/>
    </row>
    <row r="203" spans="2:15" ht="12.75">
      <c r="B203" s="1"/>
      <c r="C203" s="1"/>
      <c r="E203" s="1"/>
      <c r="O203" s="2"/>
    </row>
    <row r="204" spans="2:15" ht="12.75">
      <c r="B204" s="1"/>
      <c r="C204" s="1"/>
      <c r="E204" s="1"/>
      <c r="O204" s="2"/>
    </row>
    <row r="205" spans="2:15" ht="12.75">
      <c r="B205" s="1"/>
      <c r="C205" s="1"/>
      <c r="E205" s="1"/>
      <c r="O205" s="2"/>
    </row>
    <row r="206" spans="2:15" ht="12.75">
      <c r="B206" s="1"/>
      <c r="C206" s="1"/>
      <c r="E206" s="1"/>
      <c r="O206" s="2"/>
    </row>
    <row r="207" spans="2:15" ht="12.75">
      <c r="B207" s="1"/>
      <c r="C207" s="1"/>
      <c r="E207" s="1"/>
      <c r="O207" s="2"/>
    </row>
    <row r="208" spans="2:15" ht="12.75">
      <c r="B208" s="1"/>
      <c r="C208" s="1"/>
      <c r="E208" s="1"/>
      <c r="O208" s="2"/>
    </row>
    <row r="209" spans="2:15" ht="12.75">
      <c r="B209" s="1"/>
      <c r="C209" s="1"/>
      <c r="E209" s="1"/>
      <c r="O209" s="2"/>
    </row>
    <row r="210" spans="2:15" ht="12.75">
      <c r="B210" s="1"/>
      <c r="C210" s="1"/>
      <c r="E210" s="1"/>
      <c r="O210" s="2"/>
    </row>
    <row r="211" spans="2:15" ht="12.75">
      <c r="B211" s="1"/>
      <c r="C211" s="1"/>
      <c r="E211" s="1"/>
      <c r="O211" s="2"/>
    </row>
    <row r="212" spans="2:15" ht="12.75">
      <c r="B212" s="1"/>
      <c r="C212" s="1"/>
      <c r="E212" s="1"/>
      <c r="O212" s="2"/>
    </row>
    <row r="213" spans="2:15" ht="12.75">
      <c r="B213" s="1"/>
      <c r="C213" s="1"/>
      <c r="E213" s="1"/>
      <c r="O213" s="2"/>
    </row>
    <row r="214" spans="2:15" ht="12.75">
      <c r="B214" s="1"/>
      <c r="C214" s="1"/>
      <c r="E214" s="1"/>
      <c r="O214" s="2"/>
    </row>
    <row r="215" spans="2:15" ht="12.75">
      <c r="B215" s="1"/>
      <c r="C215" s="1"/>
      <c r="E215" s="1"/>
      <c r="O215" s="2"/>
    </row>
    <row r="216" spans="2:15" ht="12.75">
      <c r="B216" s="1"/>
      <c r="C216" s="1"/>
      <c r="E216" s="1"/>
      <c r="O216" s="2"/>
    </row>
    <row r="217" spans="2:15" ht="12.75">
      <c r="B217" s="1"/>
      <c r="C217" s="1"/>
      <c r="E217" s="1"/>
      <c r="O217" s="2"/>
    </row>
    <row r="218" spans="2:15" ht="12.75">
      <c r="B218" s="1"/>
      <c r="C218" s="1"/>
      <c r="E218" s="1"/>
      <c r="O218" s="2"/>
    </row>
    <row r="219" spans="2:15" ht="12.75">
      <c r="B219" s="1"/>
      <c r="C219" s="1"/>
      <c r="E219" s="1"/>
      <c r="O219" s="2"/>
    </row>
    <row r="220" spans="2:15" ht="12.75">
      <c r="B220" s="1"/>
      <c r="C220" s="1"/>
      <c r="E220" s="1"/>
      <c r="O220" s="2"/>
    </row>
    <row r="221" spans="2:15" ht="12.75">
      <c r="B221" s="1"/>
      <c r="C221" s="1"/>
      <c r="E221" s="1"/>
      <c r="O221" s="2"/>
    </row>
    <row r="222" spans="2:15" ht="12.75">
      <c r="B222" s="1"/>
      <c r="C222" s="1"/>
      <c r="E222" s="1"/>
      <c r="O222" s="2"/>
    </row>
    <row r="223" spans="2:15" ht="12.75">
      <c r="B223" s="1"/>
      <c r="C223" s="1"/>
      <c r="E223" s="1"/>
      <c r="O223" s="2"/>
    </row>
    <row r="224" spans="2:15" ht="12.75">
      <c r="B224" s="1"/>
      <c r="C224" s="1"/>
      <c r="E224" s="1"/>
      <c r="O224" s="2"/>
    </row>
    <row r="225" spans="2:15" ht="12.75">
      <c r="B225" s="1"/>
      <c r="C225" s="1"/>
      <c r="E225" s="1"/>
      <c r="O225" s="2"/>
    </row>
    <row r="226" spans="2:15" ht="12.75">
      <c r="B226" s="1"/>
      <c r="C226" s="1"/>
      <c r="E226" s="1"/>
      <c r="O226" s="2"/>
    </row>
    <row r="227" spans="2:15" ht="12.75">
      <c r="B227" s="1"/>
      <c r="C227" s="1"/>
      <c r="E227" s="1"/>
      <c r="O227" s="2"/>
    </row>
    <row r="228" spans="2:15" ht="12.75">
      <c r="B228" s="1"/>
      <c r="C228" s="1"/>
      <c r="E228" s="1"/>
      <c r="O228" s="2"/>
    </row>
    <row r="229" spans="2:15" ht="12.75">
      <c r="B229" s="1"/>
      <c r="C229" s="1"/>
      <c r="E229" s="1"/>
      <c r="O229" s="2"/>
    </row>
    <row r="230" spans="2:15" ht="12.75">
      <c r="B230" s="1"/>
      <c r="C230" s="1"/>
      <c r="E230" s="1"/>
      <c r="O230" s="2"/>
    </row>
    <row r="231" spans="2:15" ht="12.75">
      <c r="B231" s="1"/>
      <c r="C231" s="1"/>
      <c r="E231" s="1"/>
      <c r="O231" s="2"/>
    </row>
    <row r="232" spans="2:15" ht="12.75">
      <c r="B232" s="1"/>
      <c r="C232" s="1"/>
      <c r="E232" s="1"/>
      <c r="O232" s="2"/>
    </row>
    <row r="233" spans="2:15" ht="12.75">
      <c r="B233" s="1"/>
      <c r="C233" s="1"/>
      <c r="E233" s="1"/>
      <c r="O233" s="2"/>
    </row>
    <row r="234" spans="2:15" ht="12.75">
      <c r="B234" s="1"/>
      <c r="C234" s="1"/>
      <c r="E234" s="1"/>
      <c r="O234" s="2"/>
    </row>
    <row r="235" spans="2:15" ht="12.75">
      <c r="B235" s="1"/>
      <c r="C235" s="1"/>
      <c r="E235" s="1"/>
      <c r="O235" s="2"/>
    </row>
    <row r="236" spans="2:15" ht="12.75">
      <c r="B236" s="1"/>
      <c r="C236" s="1"/>
      <c r="E236" s="1"/>
      <c r="O236" s="2"/>
    </row>
    <row r="237" spans="2:15" ht="12.75">
      <c r="B237" s="1"/>
      <c r="C237" s="1"/>
      <c r="E237" s="1"/>
      <c r="O237" s="2"/>
    </row>
    <row r="238" spans="2:15" ht="12.75">
      <c r="B238" s="1"/>
      <c r="C238" s="1"/>
      <c r="E238" s="1"/>
      <c r="O238" s="2"/>
    </row>
    <row r="239" spans="2:15" ht="12.75">
      <c r="B239" s="1"/>
      <c r="C239" s="1"/>
      <c r="E239" s="1"/>
      <c r="O239" s="2"/>
    </row>
    <row r="240" spans="2:15" ht="12.75">
      <c r="B240" s="1"/>
      <c r="C240" s="1"/>
      <c r="E240" s="1"/>
      <c r="O240" s="2"/>
    </row>
    <row r="241" spans="2:15" ht="12.75">
      <c r="B241" s="1"/>
      <c r="C241" s="1"/>
      <c r="E241" s="1"/>
      <c r="O241" s="2"/>
    </row>
    <row r="242" spans="2:15" ht="12.75">
      <c r="B242" s="1"/>
      <c r="C242" s="1"/>
      <c r="E242" s="1"/>
      <c r="O242" s="2"/>
    </row>
    <row r="243" spans="2:15" ht="12.75">
      <c r="B243" s="1"/>
      <c r="C243" s="1"/>
      <c r="E243" s="1"/>
      <c r="O243" s="2"/>
    </row>
    <row r="244" spans="2:15" ht="12.75">
      <c r="B244" s="1"/>
      <c r="C244" s="1"/>
      <c r="E244" s="1"/>
      <c r="O244" s="2"/>
    </row>
    <row r="245" spans="2:15" ht="12.75">
      <c r="B245" s="1"/>
      <c r="C245" s="1"/>
      <c r="E245" s="1"/>
      <c r="O245" s="2"/>
    </row>
    <row r="246" spans="2:15" ht="12.75">
      <c r="B246" s="1"/>
      <c r="C246" s="1"/>
      <c r="E246" s="1"/>
      <c r="O246" s="2"/>
    </row>
    <row r="247" spans="2:15" ht="12.75">
      <c r="B247" s="1"/>
      <c r="C247" s="1"/>
      <c r="E247" s="1"/>
      <c r="O247" s="2"/>
    </row>
    <row r="248" spans="2:15" ht="12.75">
      <c r="B248" s="1"/>
      <c r="C248" s="1"/>
      <c r="E248" s="1"/>
      <c r="O248" s="2"/>
    </row>
    <row r="249" spans="2:15" ht="12.75">
      <c r="B249" s="1"/>
      <c r="C249" s="1"/>
      <c r="E249" s="1"/>
      <c r="O249" s="2"/>
    </row>
    <row r="250" spans="2:15" ht="12.75">
      <c r="B250" s="1"/>
      <c r="C250" s="1"/>
      <c r="E250" s="1"/>
      <c r="O250" s="2"/>
    </row>
    <row r="251" spans="2:15" ht="12.75">
      <c r="B251" s="1"/>
      <c r="C251" s="1"/>
      <c r="E251" s="1"/>
      <c r="O251" s="2"/>
    </row>
    <row r="252" spans="2:15" ht="12.75">
      <c r="B252" s="1"/>
      <c r="C252" s="1"/>
      <c r="E252" s="1"/>
      <c r="O252" s="2"/>
    </row>
    <row r="253" spans="2:15" ht="12.75">
      <c r="B253" s="1"/>
      <c r="C253" s="1"/>
      <c r="E253" s="1"/>
      <c r="O253" s="2"/>
    </row>
    <row r="254" spans="2:15" ht="12.75">
      <c r="B254" s="1"/>
      <c r="C254" s="1"/>
      <c r="E254" s="1"/>
      <c r="O254" s="2"/>
    </row>
    <row r="255" spans="2:15" ht="12.75">
      <c r="B255" s="1"/>
      <c r="C255" s="1"/>
      <c r="E255" s="1"/>
      <c r="O255" s="2"/>
    </row>
    <row r="256" spans="2:15" ht="12.75">
      <c r="B256" s="1"/>
      <c r="C256" s="1"/>
      <c r="E256" s="1"/>
      <c r="O256" s="2"/>
    </row>
    <row r="257" spans="2:15" ht="12.75">
      <c r="B257" s="1"/>
      <c r="C257" s="1"/>
      <c r="E257" s="1"/>
      <c r="O257" s="2"/>
    </row>
    <row r="258" spans="2:15" ht="12.75">
      <c r="B258" s="1"/>
      <c r="C258" s="1"/>
      <c r="E258" s="1"/>
      <c r="O258" s="2"/>
    </row>
    <row r="259" spans="2:15" ht="12.75">
      <c r="B259" s="1"/>
      <c r="C259" s="1"/>
      <c r="E259" s="1"/>
      <c r="O259" s="2"/>
    </row>
    <row r="260" spans="2:15" ht="12.75">
      <c r="B260" s="1"/>
      <c r="C260" s="1"/>
      <c r="E260" s="1"/>
      <c r="O260" s="2"/>
    </row>
    <row r="261" spans="2:15" ht="12.75">
      <c r="B261" s="1"/>
      <c r="C261" s="1"/>
      <c r="E261" s="1"/>
      <c r="O261" s="2"/>
    </row>
    <row r="262" spans="2:15" ht="12.75">
      <c r="B262" s="1"/>
      <c r="C262" s="1"/>
      <c r="E262" s="1"/>
      <c r="O262" s="2"/>
    </row>
    <row r="263" spans="2:15" ht="12.75">
      <c r="B263" s="1"/>
      <c r="C263" s="1"/>
      <c r="E263" s="1"/>
      <c r="O263" s="2"/>
    </row>
    <row r="264" spans="2:15" ht="12.75">
      <c r="B264" s="1"/>
      <c r="C264" s="1"/>
      <c r="E264" s="1"/>
      <c r="O264" s="2"/>
    </row>
    <row r="265" spans="2:15" ht="12.75">
      <c r="B265" s="1"/>
      <c r="C265" s="1"/>
      <c r="E265" s="1"/>
      <c r="O265" s="2"/>
    </row>
    <row r="266" spans="2:15" ht="12.75">
      <c r="B266" s="1"/>
      <c r="C266" s="1"/>
      <c r="E266" s="1"/>
      <c r="O266" s="2"/>
    </row>
    <row r="267" spans="2:15" ht="12.75">
      <c r="B267" s="1"/>
      <c r="C267" s="1"/>
      <c r="E267" s="1"/>
      <c r="O267" s="2"/>
    </row>
    <row r="268" spans="2:15" ht="12.75">
      <c r="B268" s="1"/>
      <c r="C268" s="1"/>
      <c r="E268" s="1"/>
      <c r="O268" s="2"/>
    </row>
    <row r="269" spans="2:15" ht="12.75">
      <c r="B269" s="1"/>
      <c r="C269" s="1"/>
      <c r="E269" s="1"/>
      <c r="O269" s="2"/>
    </row>
    <row r="270" spans="2:15" ht="12.75">
      <c r="B270" s="1"/>
      <c r="C270" s="1"/>
      <c r="E270" s="1"/>
      <c r="O270" s="2"/>
    </row>
    <row r="271" spans="2:15" ht="12.75">
      <c r="B271" s="1"/>
      <c r="C271" s="1"/>
      <c r="E271" s="1"/>
      <c r="O271" s="2"/>
    </row>
    <row r="272" spans="2:15" ht="12.75">
      <c r="B272" s="1"/>
      <c r="C272" s="1"/>
      <c r="E272" s="1"/>
      <c r="O272" s="2"/>
    </row>
    <row r="273" spans="2:15" ht="12.75">
      <c r="B273" s="1"/>
      <c r="C273" s="1"/>
      <c r="E273" s="1"/>
      <c r="O273" s="2"/>
    </row>
    <row r="274" spans="2:15" ht="12.75">
      <c r="B274" s="1"/>
      <c r="C274" s="1"/>
      <c r="E274" s="1"/>
      <c r="O274" s="2"/>
    </row>
    <row r="275" spans="2:15" ht="12.75">
      <c r="B275" s="1"/>
      <c r="C275" s="1"/>
      <c r="E275" s="1"/>
      <c r="O275" s="2"/>
    </row>
    <row r="276" spans="2:15" ht="12.75">
      <c r="B276" s="1"/>
      <c r="C276" s="1"/>
      <c r="E276" s="1"/>
      <c r="O276" s="2"/>
    </row>
    <row r="277" spans="2:15" ht="12.75">
      <c r="B277" s="1"/>
      <c r="C277" s="1"/>
      <c r="E277" s="1"/>
      <c r="O277" s="2"/>
    </row>
    <row r="278" spans="2:15" ht="12.75">
      <c r="B278" s="1"/>
      <c r="C278" s="1"/>
      <c r="E278" s="1"/>
      <c r="O278" s="2"/>
    </row>
    <row r="279" spans="2:15" ht="12.75">
      <c r="B279" s="1"/>
      <c r="C279" s="1"/>
      <c r="E279" s="1"/>
      <c r="O279" s="2"/>
    </row>
    <row r="280" spans="2:15" ht="12.75">
      <c r="B280" s="1"/>
      <c r="C280" s="1"/>
      <c r="E280" s="1"/>
      <c r="O280" s="2"/>
    </row>
    <row r="281" spans="2:15" ht="12.75">
      <c r="B281" s="1"/>
      <c r="C281" s="1"/>
      <c r="E281" s="1"/>
      <c r="O281" s="2"/>
    </row>
    <row r="282" spans="2:15" ht="12.75">
      <c r="B282" s="1"/>
      <c r="C282" s="1"/>
      <c r="E282" s="1"/>
      <c r="O282" s="2"/>
    </row>
    <row r="283" spans="2:15" ht="12.75">
      <c r="B283" s="1"/>
      <c r="C283" s="1"/>
      <c r="E283" s="1"/>
      <c r="O283" s="2"/>
    </row>
    <row r="284" spans="2:15" ht="12.75">
      <c r="B284" s="1"/>
      <c r="C284" s="1"/>
      <c r="E284" s="1"/>
      <c r="O284" s="2"/>
    </row>
    <row r="285" spans="2:15" ht="12.75">
      <c r="B285" s="1"/>
      <c r="C285" s="1"/>
      <c r="E285" s="1"/>
      <c r="O285" s="2"/>
    </row>
    <row r="286" spans="2:15" ht="12.75">
      <c r="B286" s="1"/>
      <c r="C286" s="1"/>
      <c r="E286" s="1"/>
      <c r="O286" s="2"/>
    </row>
    <row r="287" spans="2:15" ht="12.75">
      <c r="B287" s="1"/>
      <c r="C287" s="1"/>
      <c r="E287" s="1"/>
      <c r="O287" s="2"/>
    </row>
    <row r="288" spans="2:15" ht="12.75">
      <c r="B288" s="1"/>
      <c r="C288" s="1"/>
      <c r="E288" s="1"/>
      <c r="O288" s="2"/>
    </row>
    <row r="289" spans="2:15" ht="12.75">
      <c r="B289" s="1"/>
      <c r="C289" s="1"/>
      <c r="E289" s="1"/>
      <c r="O289" s="2"/>
    </row>
    <row r="290" spans="2:15" ht="12.75">
      <c r="B290" s="1"/>
      <c r="C290" s="1"/>
      <c r="E290" s="1"/>
      <c r="O290" s="2"/>
    </row>
    <row r="291" spans="2:15" ht="12.75">
      <c r="B291" s="1"/>
      <c r="C291" s="1"/>
      <c r="E291" s="1"/>
      <c r="O291" s="2"/>
    </row>
    <row r="292" spans="2:15" ht="12.75">
      <c r="B292" s="1"/>
      <c r="C292" s="1"/>
      <c r="E292" s="1"/>
      <c r="O292" s="2"/>
    </row>
    <row r="293" spans="2:15" ht="12.75">
      <c r="B293" s="1"/>
      <c r="C293" s="1"/>
      <c r="E293" s="1"/>
      <c r="O293" s="2"/>
    </row>
    <row r="294" spans="2:15" ht="12.75">
      <c r="B294" s="1"/>
      <c r="C294" s="1"/>
      <c r="E294" s="1"/>
      <c r="O294" s="2"/>
    </row>
    <row r="295" spans="2:15" ht="12.75">
      <c r="B295" s="1"/>
      <c r="C295" s="1"/>
      <c r="E295" s="1"/>
      <c r="O295" s="2"/>
    </row>
    <row r="296" spans="2:15" ht="12.75">
      <c r="B296" s="1"/>
      <c r="C296" s="1"/>
      <c r="E296" s="1"/>
      <c r="O296" s="2"/>
    </row>
    <row r="297" spans="2:15" ht="12.75">
      <c r="B297" s="1"/>
      <c r="C297" s="1"/>
      <c r="E297" s="1"/>
      <c r="O297" s="2"/>
    </row>
    <row r="298" spans="2:15" ht="12.75">
      <c r="B298" s="1"/>
      <c r="C298" s="1"/>
      <c r="E298" s="1"/>
      <c r="O298" s="2"/>
    </row>
    <row r="299" spans="2:15" ht="12.75">
      <c r="B299" s="1"/>
      <c r="C299" s="1"/>
      <c r="E299" s="1"/>
      <c r="O299" s="2"/>
    </row>
    <row r="300" spans="2:15" ht="12.75">
      <c r="B300" s="1"/>
      <c r="C300" s="1"/>
      <c r="E300" s="1"/>
      <c r="O300" s="2"/>
    </row>
    <row r="301" spans="2:15" ht="12.75">
      <c r="B301" s="1"/>
      <c r="C301" s="1"/>
      <c r="E301" s="1"/>
      <c r="O301" s="2"/>
    </row>
    <row r="302" spans="2:15" ht="12.75">
      <c r="B302" s="1"/>
      <c r="C302" s="1"/>
      <c r="E302" s="1"/>
      <c r="O302" s="2"/>
    </row>
    <row r="303" spans="2:15" ht="12.75">
      <c r="B303" s="1"/>
      <c r="C303" s="1"/>
      <c r="E303" s="1"/>
      <c r="O303" s="2"/>
    </row>
    <row r="304" spans="2:15" ht="12.75">
      <c r="B304" s="1"/>
      <c r="C304" s="1"/>
      <c r="E304" s="1"/>
      <c r="O304" s="2"/>
    </row>
    <row r="305" spans="2:15" ht="12.75">
      <c r="B305" s="1"/>
      <c r="C305" s="1"/>
      <c r="E305" s="1"/>
      <c r="O305" s="2"/>
    </row>
    <row r="306" spans="2:15" ht="12.75">
      <c r="B306" s="1"/>
      <c r="C306" s="1"/>
      <c r="E306" s="1"/>
      <c r="O306" s="2"/>
    </row>
    <row r="307" spans="2:15" ht="12.75">
      <c r="B307" s="1"/>
      <c r="C307" s="1"/>
      <c r="E307" s="1"/>
      <c r="O307" s="2"/>
    </row>
    <row r="308" spans="2:15" ht="12.75">
      <c r="B308" s="1"/>
      <c r="C308" s="1"/>
      <c r="E308" s="1"/>
      <c r="O308" s="2"/>
    </row>
    <row r="309" spans="2:15" ht="12.75">
      <c r="B309" s="1"/>
      <c r="C309" s="1"/>
      <c r="E309" s="1"/>
      <c r="O309" s="2"/>
    </row>
    <row r="310" spans="2:15" ht="12.75">
      <c r="B310" s="1"/>
      <c r="C310" s="1"/>
      <c r="E310" s="1"/>
      <c r="O310" s="2"/>
    </row>
    <row r="311" spans="2:15" ht="12.75">
      <c r="B311" s="1"/>
      <c r="C311" s="1"/>
      <c r="E311" s="1"/>
      <c r="O311" s="2"/>
    </row>
    <row r="312" spans="2:15" ht="12.75">
      <c r="B312" s="1"/>
      <c r="C312" s="1"/>
      <c r="E312" s="1"/>
      <c r="O312" s="2"/>
    </row>
    <row r="313" spans="2:15" ht="12.75">
      <c r="B313" s="1"/>
      <c r="C313" s="1"/>
      <c r="E313" s="1"/>
      <c r="O313" s="2"/>
    </row>
    <row r="314" spans="2:15" ht="12.75">
      <c r="B314" s="1"/>
      <c r="C314" s="1"/>
      <c r="E314" s="1"/>
      <c r="O314" s="2"/>
    </row>
    <row r="315" spans="2:15" ht="12.75">
      <c r="B315" s="1"/>
      <c r="C315" s="1"/>
      <c r="E315" s="1"/>
      <c r="O315" s="2"/>
    </row>
    <row r="316" spans="2:15" ht="12.75">
      <c r="B316" s="1"/>
      <c r="C316" s="1"/>
      <c r="E316" s="1"/>
      <c r="O316" s="2"/>
    </row>
    <row r="317" spans="2:15" ht="12.75">
      <c r="B317" s="1"/>
      <c r="C317" s="1"/>
      <c r="E317" s="1"/>
      <c r="O317" s="2"/>
    </row>
    <row r="318" spans="2:15" ht="12.75">
      <c r="B318" s="1"/>
      <c r="C318" s="1"/>
      <c r="E318" s="1"/>
      <c r="O318" s="2"/>
    </row>
    <row r="319" spans="2:15" ht="12.75">
      <c r="B319" s="1"/>
      <c r="C319" s="1"/>
      <c r="E319" s="1"/>
      <c r="O319" s="2"/>
    </row>
    <row r="320" spans="2:15" ht="12.75">
      <c r="B320" s="1"/>
      <c r="C320" s="1"/>
      <c r="E320" s="1"/>
      <c r="O320" s="2"/>
    </row>
    <row r="321" spans="2:15" ht="12.75">
      <c r="B321" s="1"/>
      <c r="C321" s="1"/>
      <c r="E321" s="1"/>
      <c r="O321" s="2"/>
    </row>
    <row r="322" spans="2:15" ht="12.75">
      <c r="B322" s="1"/>
      <c r="C322" s="1"/>
      <c r="E322" s="1"/>
      <c r="O322" s="2"/>
    </row>
    <row r="323" spans="2:15" ht="12.75">
      <c r="B323" s="1"/>
      <c r="C323" s="1"/>
      <c r="E323" s="1"/>
      <c r="O323" s="2"/>
    </row>
    <row r="324" spans="2:15" ht="12.75">
      <c r="B324" s="1"/>
      <c r="C324" s="1"/>
      <c r="E324" s="1"/>
      <c r="O324" s="2"/>
    </row>
    <row r="325" spans="2:15" ht="12.75">
      <c r="B325" s="1"/>
      <c r="C325" s="1"/>
      <c r="E325" s="1"/>
      <c r="O325" s="2"/>
    </row>
    <row r="326" spans="2:15" ht="12.75">
      <c r="B326" s="1"/>
      <c r="C326" s="1"/>
      <c r="E326" s="1"/>
      <c r="O326" s="2"/>
    </row>
    <row r="327" spans="2:15" ht="12.75">
      <c r="B327" s="1"/>
      <c r="C327" s="1"/>
      <c r="E327" s="1"/>
      <c r="O327" s="2"/>
    </row>
    <row r="328" spans="2:15" ht="12.75">
      <c r="B328" s="1"/>
      <c r="C328" s="1"/>
      <c r="E328" s="1"/>
      <c r="O328" s="2"/>
    </row>
    <row r="329" spans="2:15" ht="12.75">
      <c r="B329" s="1"/>
      <c r="C329" s="1"/>
      <c r="E329" s="1"/>
      <c r="O329" s="2"/>
    </row>
    <row r="330" spans="2:15" ht="12.75">
      <c r="B330" s="1"/>
      <c r="C330" s="1"/>
      <c r="E330" s="1"/>
      <c r="O330" s="2"/>
    </row>
    <row r="331" spans="2:15" ht="12.75">
      <c r="B331" s="1"/>
      <c r="C331" s="1"/>
      <c r="E331" s="1"/>
      <c r="O331" s="2"/>
    </row>
    <row r="332" spans="2:15" ht="12.75">
      <c r="B332" s="1"/>
      <c r="C332" s="1"/>
      <c r="E332" s="1"/>
      <c r="O332" s="2"/>
    </row>
    <row r="333" spans="2:15" ht="12.75">
      <c r="B333" s="1"/>
      <c r="C333" s="1"/>
      <c r="E333" s="1"/>
      <c r="O333" s="2"/>
    </row>
    <row r="334" spans="2:15" ht="12.75">
      <c r="B334" s="1"/>
      <c r="C334" s="1"/>
      <c r="E334" s="1"/>
      <c r="O33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P33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" customWidth="1"/>
  </cols>
  <sheetData>
    <row r="5" spans="2:16" ht="12.75">
      <c r="B5" s="1"/>
      <c r="C5" s="1"/>
      <c r="E5" s="1"/>
      <c r="I5" s="2"/>
      <c r="O5" s="2"/>
      <c r="P5" s="2"/>
    </row>
    <row r="6" spans="2:15" ht="12.75">
      <c r="B6" s="1"/>
      <c r="C6" s="1"/>
      <c r="E6" s="1"/>
      <c r="I6" s="2"/>
      <c r="O6" s="2"/>
    </row>
    <row r="7" spans="2:15" ht="12.75">
      <c r="B7" s="1"/>
      <c r="C7" s="1"/>
      <c r="E7" s="1"/>
      <c r="I7" s="2"/>
      <c r="J7" s="1"/>
      <c r="K7" s="1"/>
      <c r="L7" s="1"/>
      <c r="O7" s="2"/>
    </row>
    <row r="8" spans="2:15" ht="12.75">
      <c r="B8" s="1"/>
      <c r="C8" s="1"/>
      <c r="E8" s="1"/>
      <c r="I8" s="2"/>
      <c r="J8" s="1"/>
      <c r="K8" s="1"/>
      <c r="L8" s="1"/>
      <c r="O8" s="2"/>
    </row>
    <row r="9" spans="2:15" ht="12.75">
      <c r="B9" s="1"/>
      <c r="C9" s="1"/>
      <c r="E9" s="1"/>
      <c r="I9" s="2"/>
      <c r="J9" s="1"/>
      <c r="K9" s="1"/>
      <c r="L9" s="1"/>
      <c r="O9" s="2"/>
    </row>
    <row r="10" spans="2:15" ht="12.75">
      <c r="B10" s="1"/>
      <c r="C10" s="1"/>
      <c r="E10" s="1"/>
      <c r="I10" s="2"/>
      <c r="J10" s="1"/>
      <c r="K10" s="1"/>
      <c r="L10" s="1"/>
      <c r="O10" s="2"/>
    </row>
    <row r="11" spans="2:15" ht="12.75">
      <c r="B11" s="1"/>
      <c r="C11" s="1"/>
      <c r="E11" s="1"/>
      <c r="I11" s="2"/>
      <c r="J11" s="1"/>
      <c r="K11" s="1"/>
      <c r="L11" s="1"/>
      <c r="O11" s="2"/>
    </row>
    <row r="12" spans="2:15" ht="12.75">
      <c r="B12" s="1"/>
      <c r="C12" s="1"/>
      <c r="E12" s="1"/>
      <c r="I12" s="2"/>
      <c r="J12" s="1"/>
      <c r="K12" s="1"/>
      <c r="L12" s="1"/>
      <c r="O12" s="2"/>
    </row>
    <row r="13" spans="2:15" ht="12.75">
      <c r="B13" s="1"/>
      <c r="C13" s="1"/>
      <c r="E13" s="1"/>
      <c r="I13" s="2"/>
      <c r="J13" s="1"/>
      <c r="K13" s="1"/>
      <c r="L13" s="1"/>
      <c r="O13" s="2"/>
    </row>
    <row r="14" spans="2:15" ht="12.75">
      <c r="B14" s="1"/>
      <c r="C14" s="1"/>
      <c r="E14" s="1"/>
      <c r="I14" s="2"/>
      <c r="J14" s="1"/>
      <c r="K14" s="1"/>
      <c r="L14" s="1"/>
      <c r="O14" s="2"/>
    </row>
    <row r="15" spans="2:15" ht="12.75">
      <c r="B15" s="1"/>
      <c r="C15" s="1"/>
      <c r="E15" s="1"/>
      <c r="I15" s="2"/>
      <c r="J15" s="1"/>
      <c r="K15" s="1"/>
      <c r="L15" s="1"/>
      <c r="O15" s="2"/>
    </row>
    <row r="16" spans="2:15" ht="12.75">
      <c r="B16" s="1"/>
      <c r="C16" s="1"/>
      <c r="E16" s="1"/>
      <c r="I16" s="2"/>
      <c r="J16" s="1"/>
      <c r="K16" s="1"/>
      <c r="L16" s="1"/>
      <c r="O16" s="2"/>
    </row>
    <row r="17" spans="2:15" ht="12.75">
      <c r="B17" s="1"/>
      <c r="C17" s="1"/>
      <c r="E17" s="1"/>
      <c r="I17" s="2"/>
      <c r="J17" s="1"/>
      <c r="K17" s="1"/>
      <c r="L17" s="1"/>
      <c r="O17" s="2"/>
    </row>
    <row r="18" spans="2:15" ht="12.75">
      <c r="B18" s="1"/>
      <c r="C18" s="1"/>
      <c r="E18" s="1"/>
      <c r="I18" s="2"/>
      <c r="J18" s="1"/>
      <c r="K18" s="1"/>
      <c r="L18" s="1"/>
      <c r="O18" s="2"/>
    </row>
    <row r="19" spans="2:15" ht="12.75">
      <c r="B19" s="1"/>
      <c r="C19" s="1"/>
      <c r="E19" s="1"/>
      <c r="I19" s="2"/>
      <c r="J19" s="1"/>
      <c r="K19" s="1"/>
      <c r="L19" s="1"/>
      <c r="O19" s="2"/>
    </row>
    <row r="20" spans="2:15" ht="12.75">
      <c r="B20" s="1"/>
      <c r="C20" s="1"/>
      <c r="E20" s="1"/>
      <c r="I20" s="2"/>
      <c r="J20" s="1"/>
      <c r="K20" s="1"/>
      <c r="L20" s="1"/>
      <c r="O20" s="2"/>
    </row>
    <row r="21" spans="2:15" ht="12.75">
      <c r="B21" s="1"/>
      <c r="C21" s="1"/>
      <c r="E21" s="1"/>
      <c r="I21" s="2"/>
      <c r="J21" s="1"/>
      <c r="K21" s="1"/>
      <c r="L21" s="1"/>
      <c r="O21" s="2"/>
    </row>
    <row r="22" spans="2:15" ht="12.75">
      <c r="B22" s="1"/>
      <c r="C22" s="1"/>
      <c r="E22" s="1"/>
      <c r="I22" s="2"/>
      <c r="J22" s="1"/>
      <c r="K22" s="1"/>
      <c r="L22" s="1"/>
      <c r="O22" s="2"/>
    </row>
    <row r="23" spans="2:15" ht="12.75">
      <c r="B23" s="1"/>
      <c r="C23" s="1"/>
      <c r="E23" s="1"/>
      <c r="I23" s="2"/>
      <c r="J23" s="1"/>
      <c r="K23" s="1"/>
      <c r="L23" s="1"/>
      <c r="O23" s="2"/>
    </row>
    <row r="24" spans="2:15" ht="12.75">
      <c r="B24" s="1"/>
      <c r="C24" s="1"/>
      <c r="E24" s="1"/>
      <c r="I24" s="2"/>
      <c r="J24" s="1"/>
      <c r="K24" s="1"/>
      <c r="L24" s="1"/>
      <c r="O24" s="2"/>
    </row>
    <row r="25" spans="2:15" ht="12.75">
      <c r="B25" s="1"/>
      <c r="C25" s="1"/>
      <c r="E25" s="1"/>
      <c r="I25" s="2"/>
      <c r="J25" s="1"/>
      <c r="K25" s="1"/>
      <c r="L25" s="1"/>
      <c r="O25" s="2"/>
    </row>
    <row r="26" spans="2:15" ht="12.75">
      <c r="B26" s="1"/>
      <c r="C26" s="1"/>
      <c r="E26" s="1"/>
      <c r="I26" s="2"/>
      <c r="J26" s="1"/>
      <c r="K26" s="1"/>
      <c r="L26" s="1"/>
      <c r="O26" s="2"/>
    </row>
    <row r="27" spans="2:15" ht="12.75">
      <c r="B27" s="1"/>
      <c r="C27" s="1"/>
      <c r="E27" s="1"/>
      <c r="I27" s="2"/>
      <c r="J27" s="1"/>
      <c r="K27" s="1"/>
      <c r="L27" s="1"/>
      <c r="O27" s="2"/>
    </row>
    <row r="28" spans="2:15" ht="12.75">
      <c r="B28" s="1"/>
      <c r="C28" s="1"/>
      <c r="E28" s="1"/>
      <c r="I28" s="2"/>
      <c r="O28" s="2"/>
    </row>
    <row r="29" spans="2:15" ht="12.75">
      <c r="B29" s="1"/>
      <c r="C29" s="1"/>
      <c r="E29" s="1"/>
      <c r="I29" s="2"/>
      <c r="O29" s="2"/>
    </row>
    <row r="30" spans="2:15" ht="12.75">
      <c r="B30" s="1"/>
      <c r="C30" s="1"/>
      <c r="E30" s="1"/>
      <c r="I30" s="2"/>
      <c r="O30" s="2"/>
    </row>
    <row r="31" spans="2:15" ht="12.75">
      <c r="B31" s="1"/>
      <c r="C31" s="1"/>
      <c r="E31" s="1"/>
      <c r="I31" s="2"/>
      <c r="O31" s="2"/>
    </row>
    <row r="32" spans="2:15" ht="12.75">
      <c r="B32" s="1"/>
      <c r="C32" s="1"/>
      <c r="E32" s="1"/>
      <c r="I32" s="2"/>
      <c r="O32" s="2"/>
    </row>
    <row r="33" spans="2:15" ht="12.75">
      <c r="B33" s="1"/>
      <c r="C33" s="1"/>
      <c r="E33" s="1"/>
      <c r="I33" s="2"/>
      <c r="O33" s="2"/>
    </row>
    <row r="34" spans="2:15" ht="12.75">
      <c r="B34" s="1"/>
      <c r="C34" s="1"/>
      <c r="E34" s="1"/>
      <c r="I34" s="2"/>
      <c r="O34" s="2"/>
    </row>
    <row r="35" spans="2:15" ht="12.75">
      <c r="B35" s="1"/>
      <c r="C35" s="1"/>
      <c r="E35" s="1"/>
      <c r="O35" s="2"/>
    </row>
    <row r="36" spans="2:15" ht="12.75">
      <c r="B36" s="1"/>
      <c r="C36" s="1"/>
      <c r="E36" s="1"/>
      <c r="O36" s="2"/>
    </row>
    <row r="37" spans="2:15" ht="12.75">
      <c r="B37" s="1"/>
      <c r="C37" s="1"/>
      <c r="E37" s="1"/>
      <c r="O37" s="2"/>
    </row>
    <row r="38" spans="2:15" ht="12.75">
      <c r="B38" s="1"/>
      <c r="C38" s="1"/>
      <c r="E38" s="1"/>
      <c r="O38" s="2"/>
    </row>
    <row r="39" spans="2:15" ht="12.75">
      <c r="B39" s="1"/>
      <c r="C39" s="1"/>
      <c r="E39" s="1"/>
      <c r="O39" s="2"/>
    </row>
    <row r="40" spans="2:15" ht="12.75">
      <c r="B40" s="1"/>
      <c r="C40" s="1"/>
      <c r="E40" s="1"/>
      <c r="O40" s="2"/>
    </row>
    <row r="41" spans="2:15" ht="12.75">
      <c r="B41" s="1"/>
      <c r="C41" s="1"/>
      <c r="E41" s="1"/>
      <c r="O41" s="2"/>
    </row>
    <row r="42" spans="2:15" ht="12.75">
      <c r="B42" s="1"/>
      <c r="C42" s="1"/>
      <c r="E42" s="1"/>
      <c r="O42" s="2"/>
    </row>
    <row r="43" spans="2:15" ht="12.75">
      <c r="B43" s="1"/>
      <c r="C43" s="1"/>
      <c r="E43" s="1"/>
      <c r="O43" s="2"/>
    </row>
    <row r="44" spans="2:15" ht="12.75">
      <c r="B44" s="1"/>
      <c r="C44" s="1"/>
      <c r="E44" s="1"/>
      <c r="O44" s="2"/>
    </row>
    <row r="45" spans="2:15" ht="12.75">
      <c r="B45" s="1"/>
      <c r="C45" s="1"/>
      <c r="E45" s="1"/>
      <c r="O45" s="2"/>
    </row>
    <row r="46" spans="2:15" ht="12.75">
      <c r="B46" s="1"/>
      <c r="C46" s="1"/>
      <c r="E46" s="1"/>
      <c r="O46" s="2"/>
    </row>
    <row r="47" spans="2:15" ht="12.75">
      <c r="B47" s="1"/>
      <c r="C47" s="1"/>
      <c r="E47" s="1"/>
      <c r="O47" s="2"/>
    </row>
    <row r="48" spans="2:15" ht="12.75">
      <c r="B48" s="1"/>
      <c r="C48" s="1"/>
      <c r="E48" s="1"/>
      <c r="O48" s="2"/>
    </row>
    <row r="49" spans="2:15" ht="12.75">
      <c r="B49" s="1"/>
      <c r="C49" s="1"/>
      <c r="E49" s="1"/>
      <c r="O49" s="2"/>
    </row>
    <row r="50" spans="2:15" ht="12.75">
      <c r="B50" s="1"/>
      <c r="C50" s="1"/>
      <c r="E50" s="1"/>
      <c r="O50" s="2"/>
    </row>
    <row r="51" spans="2:15" ht="12.75">
      <c r="B51" s="1"/>
      <c r="C51" s="1"/>
      <c r="E51" s="1"/>
      <c r="O51" s="2"/>
    </row>
    <row r="52" spans="2:15" ht="12.75">
      <c r="B52" s="1"/>
      <c r="C52" s="1"/>
      <c r="E52" s="1"/>
      <c r="O52" s="2"/>
    </row>
    <row r="53" spans="2:15" ht="12.75">
      <c r="B53" s="1"/>
      <c r="C53" s="1"/>
      <c r="E53" s="1"/>
      <c r="O53" s="2"/>
    </row>
    <row r="54" spans="2:15" ht="12.75">
      <c r="B54" s="1"/>
      <c r="C54" s="1"/>
      <c r="E54" s="1"/>
      <c r="O54" s="2"/>
    </row>
    <row r="55" spans="2:15" ht="12.75">
      <c r="B55" s="1"/>
      <c r="C55" s="1"/>
      <c r="E55" s="1"/>
      <c r="O55" s="2"/>
    </row>
    <row r="56" spans="2:15" ht="12.75">
      <c r="B56" s="1"/>
      <c r="C56" s="1"/>
      <c r="E56" s="1"/>
      <c r="O56" s="2"/>
    </row>
    <row r="57" spans="2:15" ht="12.75">
      <c r="B57" s="1"/>
      <c r="C57" s="1"/>
      <c r="E57" s="1"/>
      <c r="O57" s="2"/>
    </row>
    <row r="58" spans="2:15" ht="12.75">
      <c r="B58" s="1"/>
      <c r="C58" s="1"/>
      <c r="E58" s="1"/>
      <c r="O58" s="2"/>
    </row>
    <row r="59" spans="2:15" ht="12.75">
      <c r="B59" s="1"/>
      <c r="C59" s="1"/>
      <c r="E59" s="1"/>
      <c r="O59" s="2"/>
    </row>
    <row r="60" spans="2:15" ht="12.75">
      <c r="B60" s="1"/>
      <c r="C60" s="1"/>
      <c r="E60" s="1"/>
      <c r="O60" s="2"/>
    </row>
    <row r="61" spans="2:15" ht="12.75">
      <c r="B61" s="1"/>
      <c r="C61" s="1"/>
      <c r="E61" s="1"/>
      <c r="O61" s="2"/>
    </row>
    <row r="62" spans="2:15" ht="12.75">
      <c r="B62" s="1"/>
      <c r="C62" s="1"/>
      <c r="E62" s="1"/>
      <c r="O62" s="2"/>
    </row>
    <row r="63" spans="2:15" ht="12.75">
      <c r="B63" s="1"/>
      <c r="C63" s="1"/>
      <c r="E63" s="1"/>
      <c r="O63" s="2"/>
    </row>
    <row r="64" spans="2:15" ht="12.75">
      <c r="B64" s="1"/>
      <c r="C64" s="1"/>
      <c r="E64" s="1"/>
      <c r="O64" s="2"/>
    </row>
    <row r="65" spans="2:15" ht="12.75">
      <c r="B65" s="1"/>
      <c r="C65" s="1"/>
      <c r="E65" s="1"/>
      <c r="O65" s="2"/>
    </row>
    <row r="66" spans="2:15" ht="12.75">
      <c r="B66" s="1"/>
      <c r="C66" s="1"/>
      <c r="E66" s="1"/>
      <c r="O66" s="2"/>
    </row>
    <row r="67" spans="2:15" ht="12.75">
      <c r="B67" s="1"/>
      <c r="C67" s="1"/>
      <c r="E67" s="1"/>
      <c r="O67" s="2"/>
    </row>
    <row r="68" spans="2:15" ht="12.75">
      <c r="B68" s="1"/>
      <c r="C68" s="1"/>
      <c r="E68" s="1"/>
      <c r="O68" s="2"/>
    </row>
    <row r="69" spans="2:15" ht="12.75">
      <c r="B69" s="1"/>
      <c r="C69" s="1"/>
      <c r="E69" s="1"/>
      <c r="O69" s="2"/>
    </row>
    <row r="70" spans="2:15" ht="12.75">
      <c r="B70" s="1"/>
      <c r="C70" s="1"/>
      <c r="E70" s="1"/>
      <c r="O70" s="2"/>
    </row>
    <row r="71" spans="2:15" ht="12.75">
      <c r="B71" s="1"/>
      <c r="C71" s="1"/>
      <c r="E71" s="1"/>
      <c r="O71" s="2"/>
    </row>
    <row r="72" spans="2:15" ht="12.75">
      <c r="B72" s="1"/>
      <c r="C72" s="1"/>
      <c r="E72" s="1"/>
      <c r="O72" s="2"/>
    </row>
    <row r="73" spans="2:15" ht="12.75">
      <c r="B73" s="1"/>
      <c r="C73" s="1"/>
      <c r="E73" s="1"/>
      <c r="O73" s="2"/>
    </row>
    <row r="74" spans="2:15" ht="12.75">
      <c r="B74" s="1"/>
      <c r="C74" s="1"/>
      <c r="E74" s="1"/>
      <c r="O74" s="2"/>
    </row>
    <row r="75" spans="2:15" ht="12.75">
      <c r="B75" s="1"/>
      <c r="C75" s="1"/>
      <c r="E75" s="1"/>
      <c r="O75" s="2"/>
    </row>
    <row r="76" spans="2:15" ht="12.75">
      <c r="B76" s="1"/>
      <c r="C76" s="1"/>
      <c r="E76" s="1"/>
      <c r="O76" s="2"/>
    </row>
    <row r="77" spans="2:15" ht="12.75">
      <c r="B77" s="1"/>
      <c r="C77" s="1"/>
      <c r="E77" s="1"/>
      <c r="O77" s="2"/>
    </row>
    <row r="78" spans="2:15" ht="12.75">
      <c r="B78" s="1"/>
      <c r="C78" s="1"/>
      <c r="E78" s="1"/>
      <c r="O78" s="2"/>
    </row>
    <row r="79" spans="2:15" ht="12.75">
      <c r="B79" s="1"/>
      <c r="C79" s="1"/>
      <c r="E79" s="1"/>
      <c r="O79" s="2"/>
    </row>
    <row r="80" spans="2:15" ht="12.75">
      <c r="B80" s="1"/>
      <c r="C80" s="1"/>
      <c r="E80" s="1"/>
      <c r="O80" s="2"/>
    </row>
    <row r="81" spans="2:15" ht="12.75">
      <c r="B81" s="1"/>
      <c r="C81" s="1"/>
      <c r="E81" s="1"/>
      <c r="O81" s="2"/>
    </row>
    <row r="82" spans="2:15" ht="12.75">
      <c r="B82" s="1"/>
      <c r="C82" s="1"/>
      <c r="E82" s="1"/>
      <c r="O82" s="2"/>
    </row>
    <row r="83" spans="2:15" ht="12.75">
      <c r="B83" s="1"/>
      <c r="C83" s="1"/>
      <c r="E83" s="1"/>
      <c r="O83" s="2"/>
    </row>
    <row r="84" spans="2:15" ht="12.75">
      <c r="B84" s="1"/>
      <c r="C84" s="1"/>
      <c r="E84" s="1"/>
      <c r="O84" s="2"/>
    </row>
    <row r="85" spans="2:15" ht="12.75">
      <c r="B85" s="1"/>
      <c r="C85" s="1"/>
      <c r="E85" s="1"/>
      <c r="O85" s="2"/>
    </row>
    <row r="86" spans="2:15" ht="12.75">
      <c r="B86" s="1"/>
      <c r="C86" s="1"/>
      <c r="E86" s="1"/>
      <c r="O86" s="2"/>
    </row>
    <row r="87" spans="2:15" ht="12.75">
      <c r="B87" s="1"/>
      <c r="C87" s="1"/>
      <c r="E87" s="1"/>
      <c r="O87" s="2"/>
    </row>
    <row r="88" spans="2:15" ht="12.75">
      <c r="B88" s="1"/>
      <c r="C88" s="1"/>
      <c r="E88" s="1"/>
      <c r="O88" s="2"/>
    </row>
    <row r="89" spans="2:15" ht="12.75">
      <c r="B89" s="1"/>
      <c r="C89" s="1"/>
      <c r="E89" s="1"/>
      <c r="O89" s="2"/>
    </row>
    <row r="90" spans="2:15" ht="12.75">
      <c r="B90" s="1"/>
      <c r="C90" s="1"/>
      <c r="E90" s="1"/>
      <c r="O90" s="2"/>
    </row>
    <row r="91" spans="2:15" ht="12.75">
      <c r="B91" s="1"/>
      <c r="C91" s="1"/>
      <c r="E91" s="1"/>
      <c r="O91" s="2"/>
    </row>
    <row r="92" spans="2:15" ht="12.75">
      <c r="B92" s="1"/>
      <c r="C92" s="1"/>
      <c r="E92" s="1"/>
      <c r="O92" s="2"/>
    </row>
    <row r="93" spans="2:15" ht="12.75">
      <c r="B93" s="1"/>
      <c r="C93" s="1"/>
      <c r="E93" s="1"/>
      <c r="O93" s="2"/>
    </row>
    <row r="94" spans="2:15" ht="12.75">
      <c r="B94" s="1"/>
      <c r="C94" s="1"/>
      <c r="E94" s="1"/>
      <c r="O94" s="2"/>
    </row>
    <row r="95" spans="2:15" ht="12.75">
      <c r="B95" s="1"/>
      <c r="C95" s="1"/>
      <c r="E95" s="1"/>
      <c r="O95" s="2"/>
    </row>
    <row r="96" spans="2:15" ht="12.75">
      <c r="B96" s="1"/>
      <c r="C96" s="1"/>
      <c r="E96" s="1"/>
      <c r="O96" s="2"/>
    </row>
    <row r="97" spans="2:15" ht="12.75">
      <c r="B97" s="1"/>
      <c r="C97" s="1"/>
      <c r="E97" s="1"/>
      <c r="O97" s="2"/>
    </row>
    <row r="98" spans="2:15" ht="12.75">
      <c r="B98" s="1"/>
      <c r="C98" s="1"/>
      <c r="E98" s="1"/>
      <c r="O98" s="2"/>
    </row>
    <row r="99" spans="2:15" ht="12.75">
      <c r="B99" s="1"/>
      <c r="C99" s="1"/>
      <c r="E99" s="1"/>
      <c r="O99" s="2"/>
    </row>
    <row r="100" spans="2:15" ht="12.75">
      <c r="B100" s="1"/>
      <c r="C100" s="1"/>
      <c r="E100" s="1"/>
      <c r="O100" s="2"/>
    </row>
    <row r="101" spans="2:15" ht="12.75">
      <c r="B101" s="1"/>
      <c r="C101" s="1"/>
      <c r="E101" s="1"/>
      <c r="O101" s="2"/>
    </row>
    <row r="102" spans="2:15" ht="12.75">
      <c r="B102" s="1"/>
      <c r="C102" s="1"/>
      <c r="E102" s="1"/>
      <c r="O102" s="2"/>
    </row>
    <row r="103" spans="2:15" ht="12.75">
      <c r="B103" s="1"/>
      <c r="C103" s="1"/>
      <c r="E103" s="1"/>
      <c r="O103" s="2"/>
    </row>
    <row r="104" spans="2:15" ht="12.75">
      <c r="B104" s="1"/>
      <c r="C104" s="1"/>
      <c r="E104" s="1"/>
      <c r="O104" s="2"/>
    </row>
    <row r="105" spans="2:15" ht="12.75">
      <c r="B105" s="1"/>
      <c r="C105" s="1"/>
      <c r="E105" s="1"/>
      <c r="O105" s="2"/>
    </row>
    <row r="106" spans="2:15" ht="12.75">
      <c r="B106" s="1"/>
      <c r="C106" s="1"/>
      <c r="E106" s="1"/>
      <c r="O106" s="2"/>
    </row>
    <row r="107" spans="2:15" ht="12.75">
      <c r="B107" s="1"/>
      <c r="C107" s="1"/>
      <c r="E107" s="1"/>
      <c r="O107" s="2"/>
    </row>
    <row r="108" spans="2:15" ht="12.75">
      <c r="B108" s="1"/>
      <c r="C108" s="1"/>
      <c r="E108" s="1"/>
      <c r="O108" s="2"/>
    </row>
    <row r="109" spans="2:15" ht="12.75">
      <c r="B109" s="1"/>
      <c r="C109" s="1"/>
      <c r="E109" s="1"/>
      <c r="O109" s="2"/>
    </row>
    <row r="110" spans="2:15" ht="12.75">
      <c r="B110" s="1"/>
      <c r="C110" s="1"/>
      <c r="E110" s="1"/>
      <c r="O110" s="2"/>
    </row>
    <row r="111" spans="2:15" ht="12.75">
      <c r="B111" s="1"/>
      <c r="C111" s="1"/>
      <c r="E111" s="1"/>
      <c r="O111" s="2"/>
    </row>
    <row r="112" spans="2:15" ht="12.75">
      <c r="B112" s="1"/>
      <c r="C112" s="1"/>
      <c r="E112" s="1"/>
      <c r="O112" s="2"/>
    </row>
    <row r="113" spans="2:15" ht="12.75">
      <c r="B113" s="1"/>
      <c r="C113" s="1"/>
      <c r="E113" s="1"/>
      <c r="O113" s="2"/>
    </row>
    <row r="114" spans="2:15" ht="12.75">
      <c r="B114" s="1"/>
      <c r="C114" s="1"/>
      <c r="E114" s="1"/>
      <c r="O114" s="2"/>
    </row>
    <row r="115" spans="2:15" ht="12.75">
      <c r="B115" s="1"/>
      <c r="C115" s="1"/>
      <c r="E115" s="1"/>
      <c r="O115" s="2"/>
    </row>
    <row r="116" spans="2:15" ht="12.75">
      <c r="B116" s="1"/>
      <c r="C116" s="1"/>
      <c r="E116" s="1"/>
      <c r="O116" s="2"/>
    </row>
    <row r="117" spans="2:15" ht="12.75">
      <c r="B117" s="1"/>
      <c r="C117" s="1"/>
      <c r="E117" s="1"/>
      <c r="O117" s="2"/>
    </row>
    <row r="118" spans="2:15" ht="12.75">
      <c r="B118" s="1"/>
      <c r="C118" s="1"/>
      <c r="E118" s="1"/>
      <c r="O118" s="2"/>
    </row>
    <row r="119" spans="2:15" ht="12.75">
      <c r="B119" s="1"/>
      <c r="C119" s="1"/>
      <c r="E119" s="1"/>
      <c r="O119" s="2"/>
    </row>
    <row r="120" spans="2:15" ht="12.75">
      <c r="B120" s="1"/>
      <c r="C120" s="1"/>
      <c r="E120" s="1"/>
      <c r="O120" s="2"/>
    </row>
    <row r="121" spans="2:15" ht="12.75">
      <c r="B121" s="1"/>
      <c r="C121" s="1"/>
      <c r="E121" s="1"/>
      <c r="O121" s="2"/>
    </row>
    <row r="122" spans="2:15" ht="12.75">
      <c r="B122" s="1"/>
      <c r="C122" s="1"/>
      <c r="E122" s="1"/>
      <c r="O122" s="2"/>
    </row>
    <row r="123" spans="2:15" ht="12.75">
      <c r="B123" s="1"/>
      <c r="C123" s="1"/>
      <c r="E123" s="1"/>
      <c r="O123" s="2"/>
    </row>
    <row r="124" spans="2:15" ht="12.75">
      <c r="B124" s="1"/>
      <c r="C124" s="1"/>
      <c r="E124" s="1"/>
      <c r="O124" s="2"/>
    </row>
    <row r="125" spans="2:15" ht="12.75">
      <c r="B125" s="1"/>
      <c r="C125" s="1"/>
      <c r="E125" s="1"/>
      <c r="O125" s="2"/>
    </row>
    <row r="126" spans="2:15" ht="12.75">
      <c r="B126" s="1"/>
      <c r="C126" s="1"/>
      <c r="E126" s="1"/>
      <c r="O126" s="2"/>
    </row>
    <row r="127" spans="2:15" ht="12.75">
      <c r="B127" s="1"/>
      <c r="C127" s="1"/>
      <c r="E127" s="1"/>
      <c r="O127" s="2"/>
    </row>
    <row r="128" spans="2:15" ht="12.75">
      <c r="B128" s="1"/>
      <c r="C128" s="1"/>
      <c r="E128" s="1"/>
      <c r="O128" s="2"/>
    </row>
    <row r="129" spans="2:15" ht="12.75">
      <c r="B129" s="1"/>
      <c r="C129" s="1"/>
      <c r="E129" s="1"/>
      <c r="O129" s="2"/>
    </row>
    <row r="130" spans="2:15" ht="12.75">
      <c r="B130" s="1"/>
      <c r="C130" s="1"/>
      <c r="E130" s="1"/>
      <c r="O130" s="2"/>
    </row>
    <row r="131" spans="2:15" ht="12.75">
      <c r="B131" s="1"/>
      <c r="C131" s="1"/>
      <c r="E131" s="1"/>
      <c r="O131" s="2"/>
    </row>
    <row r="132" spans="2:15" ht="12.75">
      <c r="B132" s="1"/>
      <c r="C132" s="1"/>
      <c r="E132" s="1"/>
      <c r="O132" s="2"/>
    </row>
    <row r="133" spans="2:15" ht="12.75">
      <c r="B133" s="1"/>
      <c r="C133" s="1"/>
      <c r="E133" s="1"/>
      <c r="O133" s="2"/>
    </row>
    <row r="134" spans="2:15" ht="12.75">
      <c r="B134" s="1"/>
      <c r="C134" s="1"/>
      <c r="E134" s="1"/>
      <c r="O134" s="2"/>
    </row>
    <row r="135" spans="2:15" ht="12.75">
      <c r="B135" s="1"/>
      <c r="C135" s="1"/>
      <c r="E135" s="1"/>
      <c r="O135" s="2"/>
    </row>
    <row r="136" spans="2:15" ht="12.75">
      <c r="B136" s="1"/>
      <c r="C136" s="1"/>
      <c r="E136" s="1"/>
      <c r="O136" s="2"/>
    </row>
    <row r="137" spans="2:15" ht="12.75">
      <c r="B137" s="1"/>
      <c r="C137" s="1"/>
      <c r="E137" s="1"/>
      <c r="O137" s="2"/>
    </row>
    <row r="138" spans="2:15" ht="12.75">
      <c r="B138" s="1"/>
      <c r="C138" s="1"/>
      <c r="E138" s="1"/>
      <c r="O138" s="2"/>
    </row>
    <row r="139" spans="2:15" ht="12.75">
      <c r="B139" s="1"/>
      <c r="C139" s="1"/>
      <c r="E139" s="1"/>
      <c r="O139" s="2"/>
    </row>
    <row r="140" spans="2:15" ht="12.75">
      <c r="B140" s="1"/>
      <c r="C140" s="1"/>
      <c r="E140" s="1"/>
      <c r="O140" s="2"/>
    </row>
    <row r="141" spans="2:15" ht="12.75">
      <c r="B141" s="1"/>
      <c r="C141" s="1"/>
      <c r="E141" s="1"/>
      <c r="O141" s="2"/>
    </row>
    <row r="142" spans="2:15" ht="12.75">
      <c r="B142" s="1"/>
      <c r="C142" s="1"/>
      <c r="E142" s="1"/>
      <c r="O142" s="2"/>
    </row>
    <row r="143" spans="2:15" ht="12.75">
      <c r="B143" s="1"/>
      <c r="C143" s="1"/>
      <c r="E143" s="1"/>
      <c r="O143" s="2"/>
    </row>
    <row r="144" spans="2:15" ht="12.75">
      <c r="B144" s="1"/>
      <c r="C144" s="1"/>
      <c r="E144" s="1"/>
      <c r="O144" s="2"/>
    </row>
    <row r="145" spans="2:15" ht="12.75">
      <c r="B145" s="1"/>
      <c r="C145" s="1"/>
      <c r="E145" s="1"/>
      <c r="O145" s="2"/>
    </row>
    <row r="146" spans="2:15" ht="12.75">
      <c r="B146" s="1"/>
      <c r="C146" s="1"/>
      <c r="E146" s="1"/>
      <c r="O146" s="2"/>
    </row>
    <row r="147" spans="2:15" ht="12.75">
      <c r="B147" s="1"/>
      <c r="C147" s="1"/>
      <c r="E147" s="1"/>
      <c r="O147" s="2"/>
    </row>
    <row r="148" spans="2:15" ht="12.75">
      <c r="B148" s="1"/>
      <c r="C148" s="1"/>
      <c r="E148" s="1"/>
      <c r="O148" s="2"/>
    </row>
    <row r="149" spans="2:15" ht="12.75">
      <c r="B149" s="1"/>
      <c r="C149" s="1"/>
      <c r="E149" s="1"/>
      <c r="O149" s="2"/>
    </row>
    <row r="150" spans="2:15" ht="12.75">
      <c r="B150" s="1"/>
      <c r="C150" s="1"/>
      <c r="E150" s="1"/>
      <c r="O150" s="2"/>
    </row>
    <row r="151" spans="2:15" ht="12.75">
      <c r="B151" s="1"/>
      <c r="C151" s="1"/>
      <c r="E151" s="1"/>
      <c r="O151" s="2"/>
    </row>
    <row r="152" spans="2:15" ht="12.75">
      <c r="B152" s="1"/>
      <c r="C152" s="1"/>
      <c r="E152" s="1"/>
      <c r="O152" s="2"/>
    </row>
    <row r="153" spans="2:15" ht="12.75">
      <c r="B153" s="1"/>
      <c r="C153" s="1"/>
      <c r="E153" s="1"/>
      <c r="O153" s="2"/>
    </row>
    <row r="154" spans="2:15" ht="12.75">
      <c r="B154" s="1"/>
      <c r="C154" s="1"/>
      <c r="E154" s="1"/>
      <c r="O154" s="2"/>
    </row>
    <row r="155" spans="2:15" ht="12.75">
      <c r="B155" s="1"/>
      <c r="C155" s="1"/>
      <c r="E155" s="1"/>
      <c r="O155" s="2"/>
    </row>
    <row r="156" spans="2:15" ht="12.75">
      <c r="B156" s="1"/>
      <c r="C156" s="1"/>
      <c r="E156" s="1"/>
      <c r="O156" s="2"/>
    </row>
    <row r="157" spans="2:15" ht="12.75">
      <c r="B157" s="1"/>
      <c r="C157" s="1"/>
      <c r="E157" s="1"/>
      <c r="O157" s="2"/>
    </row>
    <row r="158" spans="2:15" ht="12.75">
      <c r="B158" s="1"/>
      <c r="C158" s="1"/>
      <c r="E158" s="1"/>
      <c r="O158" s="2"/>
    </row>
    <row r="159" spans="2:15" ht="12.75">
      <c r="B159" s="1"/>
      <c r="C159" s="1"/>
      <c r="E159" s="1"/>
      <c r="O159" s="2"/>
    </row>
    <row r="160" spans="2:15" ht="12.75">
      <c r="B160" s="1"/>
      <c r="C160" s="1"/>
      <c r="E160" s="1"/>
      <c r="O160" s="2"/>
    </row>
    <row r="161" spans="2:15" ht="12.75">
      <c r="B161" s="1"/>
      <c r="C161" s="1"/>
      <c r="E161" s="1"/>
      <c r="O161" s="2"/>
    </row>
    <row r="162" spans="2:15" ht="12.75">
      <c r="B162" s="1"/>
      <c r="C162" s="1"/>
      <c r="E162" s="1"/>
      <c r="O162" s="2"/>
    </row>
    <row r="163" spans="2:15" ht="12.75">
      <c r="B163" s="1"/>
      <c r="C163" s="1"/>
      <c r="E163" s="1"/>
      <c r="O163" s="2"/>
    </row>
    <row r="164" spans="2:15" ht="12.75">
      <c r="B164" s="1"/>
      <c r="C164" s="1"/>
      <c r="E164" s="1"/>
      <c r="O164" s="2"/>
    </row>
    <row r="165" spans="2:15" ht="12.75">
      <c r="B165" s="1"/>
      <c r="C165" s="1"/>
      <c r="E165" s="1"/>
      <c r="O165" s="2"/>
    </row>
    <row r="166" spans="2:15" ht="12.75">
      <c r="B166" s="1"/>
      <c r="C166" s="1"/>
      <c r="E166" s="1"/>
      <c r="O166" s="2"/>
    </row>
    <row r="167" spans="2:15" ht="12.75">
      <c r="B167" s="1"/>
      <c r="C167" s="1"/>
      <c r="E167" s="1"/>
      <c r="O167" s="2"/>
    </row>
    <row r="168" spans="2:15" ht="12.75">
      <c r="B168" s="1"/>
      <c r="C168" s="1"/>
      <c r="E168" s="1"/>
      <c r="O168" s="2"/>
    </row>
    <row r="169" spans="2:15" ht="12.75">
      <c r="B169" s="1"/>
      <c r="C169" s="1"/>
      <c r="E169" s="1"/>
      <c r="O169" s="2"/>
    </row>
    <row r="170" spans="2:15" ht="12.75">
      <c r="B170" s="1"/>
      <c r="C170" s="1"/>
      <c r="E170" s="1"/>
      <c r="O170" s="2"/>
    </row>
    <row r="171" spans="2:15" ht="12.75">
      <c r="B171" s="1"/>
      <c r="C171" s="1"/>
      <c r="E171" s="1"/>
      <c r="O171" s="2"/>
    </row>
    <row r="172" spans="2:15" ht="12.75">
      <c r="B172" s="1"/>
      <c r="C172" s="1"/>
      <c r="E172" s="1"/>
      <c r="O172" s="2"/>
    </row>
    <row r="173" spans="2:15" ht="12.75">
      <c r="B173" s="1"/>
      <c r="C173" s="1"/>
      <c r="E173" s="1"/>
      <c r="O173" s="2"/>
    </row>
    <row r="174" spans="2:15" ht="12.75">
      <c r="B174" s="1"/>
      <c r="C174" s="1"/>
      <c r="E174" s="1"/>
      <c r="O174" s="2"/>
    </row>
    <row r="175" spans="2:15" ht="12.75">
      <c r="B175" s="1"/>
      <c r="C175" s="1"/>
      <c r="E175" s="1"/>
      <c r="O175" s="2"/>
    </row>
    <row r="176" spans="2:15" ht="12.75">
      <c r="B176" s="1"/>
      <c r="C176" s="1"/>
      <c r="E176" s="1"/>
      <c r="O176" s="2"/>
    </row>
    <row r="177" spans="2:15" ht="12.75">
      <c r="B177" s="1"/>
      <c r="C177" s="1"/>
      <c r="E177" s="1"/>
      <c r="O177" s="2"/>
    </row>
    <row r="178" spans="2:15" ht="12.75">
      <c r="B178" s="1"/>
      <c r="C178" s="1"/>
      <c r="E178" s="1"/>
      <c r="O178" s="2"/>
    </row>
    <row r="179" spans="2:15" ht="12.75">
      <c r="B179" s="1"/>
      <c r="C179" s="1"/>
      <c r="E179" s="1"/>
      <c r="O179" s="2"/>
    </row>
    <row r="180" spans="2:15" ht="12.75">
      <c r="B180" s="1"/>
      <c r="C180" s="1"/>
      <c r="E180" s="1"/>
      <c r="O180" s="2"/>
    </row>
    <row r="181" spans="2:15" ht="12.75">
      <c r="B181" s="1"/>
      <c r="C181" s="1"/>
      <c r="E181" s="1"/>
      <c r="O181" s="2"/>
    </row>
    <row r="182" spans="2:15" ht="12.75">
      <c r="B182" s="1"/>
      <c r="C182" s="1"/>
      <c r="E182" s="1"/>
      <c r="O182" s="2"/>
    </row>
    <row r="183" spans="2:15" ht="12.75">
      <c r="B183" s="1"/>
      <c r="C183" s="1"/>
      <c r="E183" s="1"/>
      <c r="O183" s="2"/>
    </row>
    <row r="184" spans="2:15" ht="12.75">
      <c r="B184" s="1"/>
      <c r="C184" s="1"/>
      <c r="E184" s="1"/>
      <c r="O184" s="2"/>
    </row>
    <row r="185" spans="2:15" ht="12.75">
      <c r="B185" s="1"/>
      <c r="C185" s="1"/>
      <c r="E185" s="1"/>
      <c r="O185" s="2"/>
    </row>
    <row r="186" spans="2:15" ht="12.75">
      <c r="B186" s="1"/>
      <c r="C186" s="1"/>
      <c r="E186" s="1"/>
      <c r="O186" s="2"/>
    </row>
    <row r="187" spans="2:15" ht="12.75">
      <c r="B187" s="1"/>
      <c r="C187" s="1"/>
      <c r="E187" s="1"/>
      <c r="O187" s="2"/>
    </row>
    <row r="188" spans="2:15" ht="12.75">
      <c r="B188" s="1"/>
      <c r="C188" s="1"/>
      <c r="E188" s="1"/>
      <c r="O188" s="2"/>
    </row>
    <row r="189" spans="2:15" ht="12.75">
      <c r="B189" s="1"/>
      <c r="C189" s="1"/>
      <c r="E189" s="1"/>
      <c r="O189" s="2"/>
    </row>
    <row r="190" spans="2:15" ht="12.75">
      <c r="B190" s="1"/>
      <c r="C190" s="1"/>
      <c r="E190" s="1"/>
      <c r="O190" s="2"/>
    </row>
    <row r="191" spans="2:15" ht="12.75">
      <c r="B191" s="1"/>
      <c r="C191" s="1"/>
      <c r="E191" s="1"/>
      <c r="O191" s="2"/>
    </row>
    <row r="192" spans="2:15" ht="12.75">
      <c r="B192" s="1"/>
      <c r="C192" s="1"/>
      <c r="E192" s="1"/>
      <c r="O192" s="2"/>
    </row>
    <row r="193" spans="2:15" ht="12.75">
      <c r="B193" s="1"/>
      <c r="C193" s="1"/>
      <c r="E193" s="1"/>
      <c r="O193" s="2"/>
    </row>
    <row r="194" spans="2:15" ht="12.75">
      <c r="B194" s="1"/>
      <c r="C194" s="1"/>
      <c r="E194" s="1"/>
      <c r="O194" s="2"/>
    </row>
    <row r="195" spans="2:15" ht="12.75">
      <c r="B195" s="1"/>
      <c r="C195" s="1"/>
      <c r="E195" s="1"/>
      <c r="O195" s="2"/>
    </row>
    <row r="196" spans="2:15" ht="12.75">
      <c r="B196" s="1"/>
      <c r="C196" s="1"/>
      <c r="E196" s="1"/>
      <c r="O196" s="2"/>
    </row>
    <row r="197" spans="2:15" ht="12.75">
      <c r="B197" s="1"/>
      <c r="C197" s="1"/>
      <c r="E197" s="1"/>
      <c r="O197" s="2"/>
    </row>
    <row r="198" spans="2:15" ht="12.75">
      <c r="B198" s="1"/>
      <c r="C198" s="1"/>
      <c r="E198" s="1"/>
      <c r="O198" s="2"/>
    </row>
    <row r="199" spans="2:15" ht="12.75">
      <c r="B199" s="1"/>
      <c r="C199" s="1"/>
      <c r="E199" s="1"/>
      <c r="O199" s="2"/>
    </row>
    <row r="200" spans="2:15" ht="12.75">
      <c r="B200" s="1"/>
      <c r="C200" s="1"/>
      <c r="E200" s="1"/>
      <c r="O200" s="2"/>
    </row>
    <row r="201" spans="2:15" ht="12.75">
      <c r="B201" s="1"/>
      <c r="C201" s="1"/>
      <c r="E201" s="1"/>
      <c r="O201" s="2"/>
    </row>
    <row r="202" spans="2:15" ht="12.75">
      <c r="B202" s="1"/>
      <c r="C202" s="1"/>
      <c r="E202" s="1"/>
      <c r="O202" s="2"/>
    </row>
    <row r="203" spans="2:15" ht="12.75">
      <c r="B203" s="1"/>
      <c r="C203" s="1"/>
      <c r="E203" s="1"/>
      <c r="O203" s="2"/>
    </row>
    <row r="204" spans="2:15" ht="12.75">
      <c r="B204" s="1"/>
      <c r="C204" s="1"/>
      <c r="E204" s="1"/>
      <c r="O204" s="2"/>
    </row>
    <row r="205" spans="2:15" ht="12.75">
      <c r="B205" s="1"/>
      <c r="C205" s="1"/>
      <c r="E205" s="1"/>
      <c r="O205" s="2"/>
    </row>
    <row r="206" spans="2:15" ht="12.75">
      <c r="B206" s="1"/>
      <c r="C206" s="1"/>
      <c r="E206" s="1"/>
      <c r="O206" s="2"/>
    </row>
    <row r="207" spans="2:15" ht="12.75">
      <c r="B207" s="1"/>
      <c r="C207" s="1"/>
      <c r="E207" s="1"/>
      <c r="O207" s="2"/>
    </row>
    <row r="208" spans="2:15" ht="12.75">
      <c r="B208" s="1"/>
      <c r="C208" s="1"/>
      <c r="E208" s="1"/>
      <c r="O208" s="2"/>
    </row>
    <row r="209" spans="2:15" ht="12.75">
      <c r="B209" s="1"/>
      <c r="C209" s="1"/>
      <c r="E209" s="1"/>
      <c r="O209" s="2"/>
    </row>
    <row r="210" spans="2:15" ht="12.75">
      <c r="B210" s="1"/>
      <c r="C210" s="1"/>
      <c r="E210" s="1"/>
      <c r="O210" s="2"/>
    </row>
    <row r="211" spans="2:15" ht="12.75">
      <c r="B211" s="1"/>
      <c r="C211" s="1"/>
      <c r="E211" s="1"/>
      <c r="O211" s="2"/>
    </row>
    <row r="212" spans="2:15" ht="12.75">
      <c r="B212" s="1"/>
      <c r="C212" s="1"/>
      <c r="E212" s="1"/>
      <c r="O212" s="2"/>
    </row>
    <row r="213" spans="2:15" ht="12.75">
      <c r="B213" s="1"/>
      <c r="C213" s="1"/>
      <c r="E213" s="1"/>
      <c r="O213" s="2"/>
    </row>
    <row r="214" spans="2:15" ht="12.75">
      <c r="B214" s="1"/>
      <c r="C214" s="1"/>
      <c r="E214" s="1"/>
      <c r="O214" s="2"/>
    </row>
    <row r="215" spans="2:15" ht="12.75">
      <c r="B215" s="1"/>
      <c r="C215" s="1"/>
      <c r="E215" s="1"/>
      <c r="O215" s="2"/>
    </row>
    <row r="216" spans="2:15" ht="12.75">
      <c r="B216" s="1"/>
      <c r="C216" s="1"/>
      <c r="E216" s="1"/>
      <c r="O216" s="2"/>
    </row>
    <row r="217" spans="2:15" ht="12.75">
      <c r="B217" s="1"/>
      <c r="C217" s="1"/>
      <c r="E217" s="1"/>
      <c r="O217" s="2"/>
    </row>
    <row r="218" spans="2:15" ht="12.75">
      <c r="B218" s="1"/>
      <c r="C218" s="1"/>
      <c r="E218" s="1"/>
      <c r="O218" s="2"/>
    </row>
    <row r="219" spans="2:15" ht="12.75">
      <c r="B219" s="1"/>
      <c r="C219" s="1"/>
      <c r="E219" s="1"/>
      <c r="O219" s="2"/>
    </row>
    <row r="220" spans="2:15" ht="12.75">
      <c r="B220" s="1"/>
      <c r="C220" s="1"/>
      <c r="E220" s="1"/>
      <c r="O220" s="2"/>
    </row>
    <row r="221" spans="2:15" ht="12.75">
      <c r="B221" s="1"/>
      <c r="C221" s="1"/>
      <c r="E221" s="1"/>
      <c r="O221" s="2"/>
    </row>
    <row r="222" spans="2:15" ht="12.75">
      <c r="B222" s="1"/>
      <c r="C222" s="1"/>
      <c r="E222" s="1"/>
      <c r="O222" s="2"/>
    </row>
    <row r="223" spans="2:15" ht="12.75">
      <c r="B223" s="1"/>
      <c r="C223" s="1"/>
      <c r="E223" s="1"/>
      <c r="O223" s="2"/>
    </row>
    <row r="224" spans="2:15" ht="12.75">
      <c r="B224" s="1"/>
      <c r="C224" s="1"/>
      <c r="E224" s="1"/>
      <c r="O224" s="2"/>
    </row>
    <row r="225" spans="2:15" ht="12.75">
      <c r="B225" s="1"/>
      <c r="C225" s="1"/>
      <c r="E225" s="1"/>
      <c r="O225" s="2"/>
    </row>
    <row r="226" spans="2:15" ht="12.75">
      <c r="B226" s="1"/>
      <c r="C226" s="1"/>
      <c r="E226" s="1"/>
      <c r="O226" s="2"/>
    </row>
    <row r="227" spans="2:15" ht="12.75">
      <c r="B227" s="1"/>
      <c r="C227" s="1"/>
      <c r="E227" s="1"/>
      <c r="O227" s="2"/>
    </row>
    <row r="228" spans="2:15" ht="12.75">
      <c r="B228" s="1"/>
      <c r="C228" s="1"/>
      <c r="E228" s="1"/>
      <c r="O228" s="2"/>
    </row>
    <row r="229" spans="2:15" ht="12.75">
      <c r="B229" s="1"/>
      <c r="C229" s="1"/>
      <c r="E229" s="1"/>
      <c r="O229" s="2"/>
    </row>
    <row r="230" spans="2:15" ht="12.75">
      <c r="B230" s="1"/>
      <c r="C230" s="1"/>
      <c r="E230" s="1"/>
      <c r="O230" s="2"/>
    </row>
    <row r="231" spans="2:15" ht="12.75">
      <c r="B231" s="1"/>
      <c r="C231" s="1"/>
      <c r="E231" s="1"/>
      <c r="O231" s="2"/>
    </row>
    <row r="232" spans="2:15" ht="12.75">
      <c r="B232" s="1"/>
      <c r="C232" s="1"/>
      <c r="E232" s="1"/>
      <c r="O232" s="2"/>
    </row>
    <row r="233" spans="2:15" ht="12.75">
      <c r="B233" s="1"/>
      <c r="C233" s="1"/>
      <c r="E233" s="1"/>
      <c r="O233" s="2"/>
    </row>
    <row r="234" spans="2:15" ht="12.75">
      <c r="B234" s="1"/>
      <c r="C234" s="1"/>
      <c r="E234" s="1"/>
      <c r="O234" s="2"/>
    </row>
    <row r="235" spans="2:15" ht="12.75">
      <c r="B235" s="1"/>
      <c r="C235" s="1"/>
      <c r="E235" s="1"/>
      <c r="O235" s="2"/>
    </row>
    <row r="236" spans="2:15" ht="12.75">
      <c r="B236" s="1"/>
      <c r="C236" s="1"/>
      <c r="E236" s="1"/>
      <c r="O236" s="2"/>
    </row>
    <row r="237" spans="2:15" ht="12.75">
      <c r="B237" s="1"/>
      <c r="C237" s="1"/>
      <c r="E237" s="1"/>
      <c r="O237" s="2"/>
    </row>
    <row r="238" spans="2:15" ht="12.75">
      <c r="B238" s="1"/>
      <c r="C238" s="1"/>
      <c r="E238" s="1"/>
      <c r="O238" s="2"/>
    </row>
    <row r="239" spans="2:15" ht="12.75">
      <c r="B239" s="1"/>
      <c r="C239" s="1"/>
      <c r="E239" s="1"/>
      <c r="O239" s="2"/>
    </row>
    <row r="240" spans="2:15" ht="12.75">
      <c r="B240" s="1"/>
      <c r="C240" s="1"/>
      <c r="E240" s="1"/>
      <c r="O240" s="2"/>
    </row>
    <row r="241" spans="2:15" ht="12.75">
      <c r="B241" s="1"/>
      <c r="C241" s="1"/>
      <c r="E241" s="1"/>
      <c r="O241" s="2"/>
    </row>
    <row r="242" spans="2:15" ht="12.75">
      <c r="B242" s="1"/>
      <c r="C242" s="1"/>
      <c r="E242" s="1"/>
      <c r="O242" s="2"/>
    </row>
    <row r="243" spans="2:15" ht="12.75">
      <c r="B243" s="1"/>
      <c r="C243" s="1"/>
      <c r="E243" s="1"/>
      <c r="O243" s="2"/>
    </row>
    <row r="244" spans="2:15" ht="12.75">
      <c r="B244" s="1"/>
      <c r="C244" s="1"/>
      <c r="E244" s="1"/>
      <c r="O244" s="2"/>
    </row>
    <row r="245" spans="2:15" ht="12.75">
      <c r="B245" s="1"/>
      <c r="C245" s="1"/>
      <c r="E245" s="1"/>
      <c r="O245" s="2"/>
    </row>
    <row r="246" spans="2:15" ht="12.75">
      <c r="B246" s="1"/>
      <c r="C246" s="1"/>
      <c r="E246" s="1"/>
      <c r="O246" s="2"/>
    </row>
    <row r="247" spans="2:15" ht="12.75">
      <c r="B247" s="1"/>
      <c r="C247" s="1"/>
      <c r="E247" s="1"/>
      <c r="O247" s="2"/>
    </row>
    <row r="248" spans="2:15" ht="12.75">
      <c r="B248" s="1"/>
      <c r="C248" s="1"/>
      <c r="E248" s="1"/>
      <c r="O248" s="2"/>
    </row>
    <row r="249" spans="2:15" ht="12.75">
      <c r="B249" s="1"/>
      <c r="C249" s="1"/>
      <c r="E249" s="1"/>
      <c r="O249" s="2"/>
    </row>
    <row r="250" spans="2:15" ht="12.75">
      <c r="B250" s="1"/>
      <c r="C250" s="1"/>
      <c r="E250" s="1"/>
      <c r="O250" s="2"/>
    </row>
    <row r="251" spans="2:15" ht="12.75">
      <c r="B251" s="1"/>
      <c r="C251" s="1"/>
      <c r="E251" s="1"/>
      <c r="O251" s="2"/>
    </row>
    <row r="252" spans="2:15" ht="12.75">
      <c r="B252" s="1"/>
      <c r="C252" s="1"/>
      <c r="E252" s="1"/>
      <c r="O252" s="2"/>
    </row>
    <row r="253" spans="2:15" ht="12.75">
      <c r="B253" s="1"/>
      <c r="C253" s="1"/>
      <c r="E253" s="1"/>
      <c r="O253" s="2"/>
    </row>
    <row r="254" spans="2:15" ht="12.75">
      <c r="B254" s="1"/>
      <c r="C254" s="1"/>
      <c r="E254" s="1"/>
      <c r="O254" s="2"/>
    </row>
    <row r="255" spans="2:15" ht="12.75">
      <c r="B255" s="1"/>
      <c r="C255" s="1"/>
      <c r="E255" s="1"/>
      <c r="O255" s="2"/>
    </row>
    <row r="256" spans="2:15" ht="12.75">
      <c r="B256" s="1"/>
      <c r="C256" s="1"/>
      <c r="E256" s="1"/>
      <c r="O256" s="2"/>
    </row>
    <row r="257" spans="2:15" ht="12.75">
      <c r="B257" s="1"/>
      <c r="C257" s="1"/>
      <c r="E257" s="1"/>
      <c r="O257" s="2"/>
    </row>
    <row r="258" spans="2:15" ht="12.75">
      <c r="B258" s="1"/>
      <c r="C258" s="1"/>
      <c r="E258" s="1"/>
      <c r="O258" s="2"/>
    </row>
    <row r="259" spans="2:15" ht="12.75">
      <c r="B259" s="1"/>
      <c r="C259" s="1"/>
      <c r="E259" s="1"/>
      <c r="O259" s="2"/>
    </row>
    <row r="260" spans="2:15" ht="12.75">
      <c r="B260" s="1"/>
      <c r="C260" s="1"/>
      <c r="E260" s="1"/>
      <c r="O260" s="2"/>
    </row>
    <row r="261" spans="2:15" ht="12.75">
      <c r="B261" s="1"/>
      <c r="C261" s="1"/>
      <c r="E261" s="1"/>
      <c r="O261" s="2"/>
    </row>
    <row r="262" spans="2:15" ht="12.75">
      <c r="B262" s="1"/>
      <c r="C262" s="1"/>
      <c r="E262" s="1"/>
      <c r="O262" s="2"/>
    </row>
    <row r="263" spans="2:15" ht="12.75">
      <c r="B263" s="1"/>
      <c r="C263" s="1"/>
      <c r="E263" s="1"/>
      <c r="O263" s="2"/>
    </row>
    <row r="264" spans="2:15" ht="12.75">
      <c r="B264" s="1"/>
      <c r="C264" s="1"/>
      <c r="E264" s="1"/>
      <c r="O264" s="2"/>
    </row>
    <row r="265" spans="2:15" ht="12.75">
      <c r="B265" s="1"/>
      <c r="C265" s="1"/>
      <c r="E265" s="1"/>
      <c r="O265" s="2"/>
    </row>
    <row r="266" spans="2:15" ht="12.75">
      <c r="B266" s="1"/>
      <c r="C266" s="1"/>
      <c r="E266" s="1"/>
      <c r="O266" s="2"/>
    </row>
    <row r="267" spans="2:15" ht="12.75">
      <c r="B267" s="1"/>
      <c r="C267" s="1"/>
      <c r="E267" s="1"/>
      <c r="O267" s="2"/>
    </row>
    <row r="268" spans="2:15" ht="12.75">
      <c r="B268" s="1"/>
      <c r="C268" s="1"/>
      <c r="E268" s="1"/>
      <c r="O268" s="2"/>
    </row>
    <row r="269" spans="2:15" ht="12.75">
      <c r="B269" s="1"/>
      <c r="C269" s="1"/>
      <c r="E269" s="1"/>
      <c r="O269" s="2"/>
    </row>
    <row r="270" spans="2:15" ht="12.75">
      <c r="B270" s="1"/>
      <c r="C270" s="1"/>
      <c r="E270" s="1"/>
      <c r="O270" s="2"/>
    </row>
    <row r="271" spans="2:15" ht="12.75">
      <c r="B271" s="1"/>
      <c r="C271" s="1"/>
      <c r="E271" s="1"/>
      <c r="O271" s="2"/>
    </row>
    <row r="272" spans="2:15" ht="12.75">
      <c r="B272" s="1"/>
      <c r="C272" s="1"/>
      <c r="E272" s="1"/>
      <c r="O272" s="2"/>
    </row>
    <row r="273" spans="2:15" ht="12.75">
      <c r="B273" s="1"/>
      <c r="C273" s="1"/>
      <c r="E273" s="1"/>
      <c r="O273" s="2"/>
    </row>
    <row r="274" spans="2:15" ht="12.75">
      <c r="B274" s="1"/>
      <c r="C274" s="1"/>
      <c r="E274" s="1"/>
      <c r="O274" s="2"/>
    </row>
    <row r="275" spans="2:15" ht="12.75">
      <c r="B275" s="1"/>
      <c r="C275" s="1"/>
      <c r="E275" s="1"/>
      <c r="O275" s="2"/>
    </row>
    <row r="276" spans="2:15" ht="12.75">
      <c r="B276" s="1"/>
      <c r="C276" s="1"/>
      <c r="E276" s="1"/>
      <c r="O276" s="2"/>
    </row>
    <row r="277" spans="2:15" ht="12.75">
      <c r="B277" s="1"/>
      <c r="C277" s="1"/>
      <c r="E277" s="1"/>
      <c r="O277" s="2"/>
    </row>
    <row r="278" spans="2:15" ht="12.75">
      <c r="B278" s="1"/>
      <c r="C278" s="1"/>
      <c r="E278" s="1"/>
      <c r="O278" s="2"/>
    </row>
    <row r="279" spans="2:15" ht="12.75">
      <c r="B279" s="1"/>
      <c r="C279" s="1"/>
      <c r="E279" s="1"/>
      <c r="O279" s="2"/>
    </row>
    <row r="280" spans="2:15" ht="12.75">
      <c r="B280" s="1"/>
      <c r="C280" s="1"/>
      <c r="E280" s="1"/>
      <c r="O280" s="2"/>
    </row>
    <row r="281" spans="2:15" ht="12.75">
      <c r="B281" s="1"/>
      <c r="C281" s="1"/>
      <c r="E281" s="1"/>
      <c r="O281" s="2"/>
    </row>
    <row r="282" spans="2:15" ht="12.75">
      <c r="B282" s="1"/>
      <c r="C282" s="1"/>
      <c r="E282" s="1"/>
      <c r="O282" s="2"/>
    </row>
    <row r="283" spans="2:15" ht="12.75">
      <c r="B283" s="1"/>
      <c r="C283" s="1"/>
      <c r="E283" s="1"/>
      <c r="O283" s="2"/>
    </row>
    <row r="284" spans="2:15" ht="12.75">
      <c r="B284" s="1"/>
      <c r="C284" s="1"/>
      <c r="E284" s="1"/>
      <c r="O284" s="2"/>
    </row>
    <row r="285" spans="2:15" ht="12.75">
      <c r="B285" s="1"/>
      <c r="C285" s="1"/>
      <c r="E285" s="1"/>
      <c r="O285" s="2"/>
    </row>
    <row r="286" spans="2:15" ht="12.75">
      <c r="B286" s="1"/>
      <c r="C286" s="1"/>
      <c r="E286" s="1"/>
      <c r="O286" s="2"/>
    </row>
    <row r="287" spans="2:15" ht="12.75">
      <c r="B287" s="1"/>
      <c r="C287" s="1"/>
      <c r="E287" s="1"/>
      <c r="O287" s="2"/>
    </row>
    <row r="288" spans="2:15" ht="12.75">
      <c r="B288" s="1"/>
      <c r="C288" s="1"/>
      <c r="E288" s="1"/>
      <c r="O288" s="2"/>
    </row>
    <row r="289" spans="2:15" ht="12.75">
      <c r="B289" s="1"/>
      <c r="C289" s="1"/>
      <c r="E289" s="1"/>
      <c r="O289" s="2"/>
    </row>
    <row r="290" spans="2:15" ht="12.75">
      <c r="B290" s="1"/>
      <c r="C290" s="1"/>
      <c r="E290" s="1"/>
      <c r="O290" s="2"/>
    </row>
    <row r="291" spans="2:15" ht="12.75">
      <c r="B291" s="1"/>
      <c r="C291" s="1"/>
      <c r="E291" s="1"/>
      <c r="O291" s="2"/>
    </row>
    <row r="292" spans="2:15" ht="12.75">
      <c r="B292" s="1"/>
      <c r="C292" s="1"/>
      <c r="E292" s="1"/>
      <c r="O292" s="2"/>
    </row>
    <row r="293" spans="2:15" ht="12.75">
      <c r="B293" s="1"/>
      <c r="C293" s="1"/>
      <c r="E293" s="1"/>
      <c r="O293" s="2"/>
    </row>
    <row r="294" spans="2:15" ht="12.75">
      <c r="B294" s="1"/>
      <c r="C294" s="1"/>
      <c r="E294" s="1"/>
      <c r="O294" s="2"/>
    </row>
    <row r="295" spans="2:15" ht="12.75">
      <c r="B295" s="1"/>
      <c r="C295" s="1"/>
      <c r="E295" s="1"/>
      <c r="O295" s="2"/>
    </row>
    <row r="296" spans="2:15" ht="12.75">
      <c r="B296" s="1"/>
      <c r="C296" s="1"/>
      <c r="E296" s="1"/>
      <c r="O296" s="2"/>
    </row>
    <row r="297" spans="2:15" ht="12.75">
      <c r="B297" s="1"/>
      <c r="C297" s="1"/>
      <c r="E297" s="1"/>
      <c r="O297" s="2"/>
    </row>
    <row r="298" spans="2:15" ht="12.75">
      <c r="B298" s="1"/>
      <c r="C298" s="1"/>
      <c r="E298" s="1"/>
      <c r="O298" s="2"/>
    </row>
    <row r="299" spans="2:15" ht="12.75">
      <c r="B299" s="1"/>
      <c r="C299" s="1"/>
      <c r="E299" s="1"/>
      <c r="O299" s="2"/>
    </row>
    <row r="300" spans="2:15" ht="12.75">
      <c r="B300" s="1"/>
      <c r="C300" s="1"/>
      <c r="E300" s="1"/>
      <c r="O300" s="2"/>
    </row>
    <row r="301" spans="2:15" ht="12.75">
      <c r="B301" s="1"/>
      <c r="C301" s="1"/>
      <c r="E301" s="1"/>
      <c r="O301" s="2"/>
    </row>
    <row r="302" spans="2:15" ht="12.75">
      <c r="B302" s="1"/>
      <c r="C302" s="1"/>
      <c r="E302" s="1"/>
      <c r="O302" s="2"/>
    </row>
    <row r="303" spans="2:15" ht="12.75">
      <c r="B303" s="1"/>
      <c r="C303" s="1"/>
      <c r="E303" s="1"/>
      <c r="O303" s="2"/>
    </row>
    <row r="304" spans="2:15" ht="12.75">
      <c r="B304" s="1"/>
      <c r="C304" s="1"/>
      <c r="E304" s="1"/>
      <c r="O304" s="2"/>
    </row>
    <row r="305" spans="2:15" ht="12.75">
      <c r="B305" s="1"/>
      <c r="C305" s="1"/>
      <c r="E305" s="1"/>
      <c r="O305" s="2"/>
    </row>
    <row r="306" spans="2:15" ht="12.75">
      <c r="B306" s="1"/>
      <c r="C306" s="1"/>
      <c r="E306" s="1"/>
      <c r="O306" s="2"/>
    </row>
    <row r="307" spans="2:15" ht="12.75">
      <c r="B307" s="1"/>
      <c r="C307" s="1"/>
      <c r="E307" s="1"/>
      <c r="O307" s="2"/>
    </row>
    <row r="308" spans="2:15" ht="12.75">
      <c r="B308" s="1"/>
      <c r="C308" s="1"/>
      <c r="E308" s="1"/>
      <c r="O308" s="2"/>
    </row>
    <row r="309" spans="2:15" ht="12.75">
      <c r="B309" s="1"/>
      <c r="C309" s="1"/>
      <c r="E309" s="1"/>
      <c r="O309" s="2"/>
    </row>
    <row r="310" spans="2:15" ht="12.75">
      <c r="B310" s="1"/>
      <c r="C310" s="1"/>
      <c r="E310" s="1"/>
      <c r="O310" s="2"/>
    </row>
    <row r="311" spans="2:15" ht="12.75">
      <c r="B311" s="1"/>
      <c r="C311" s="1"/>
      <c r="E311" s="1"/>
      <c r="O311" s="2"/>
    </row>
    <row r="312" spans="2:15" ht="12.75">
      <c r="B312" s="1"/>
      <c r="C312" s="1"/>
      <c r="E312" s="1"/>
      <c r="O312" s="2"/>
    </row>
    <row r="313" spans="2:15" ht="12.75">
      <c r="B313" s="1"/>
      <c r="C313" s="1"/>
      <c r="E313" s="1"/>
      <c r="O313" s="2"/>
    </row>
    <row r="314" spans="2:15" ht="12.75">
      <c r="B314" s="1"/>
      <c r="C314" s="1"/>
      <c r="E314" s="1"/>
      <c r="O314" s="2"/>
    </row>
    <row r="315" spans="2:15" ht="12.75">
      <c r="B315" s="1"/>
      <c r="C315" s="1"/>
      <c r="E315" s="1"/>
      <c r="O315" s="2"/>
    </row>
    <row r="316" spans="2:15" ht="12.75">
      <c r="B316" s="1"/>
      <c r="C316" s="1"/>
      <c r="E316" s="1"/>
      <c r="O316" s="2"/>
    </row>
    <row r="317" spans="2:15" ht="12.75">
      <c r="B317" s="1"/>
      <c r="C317" s="1"/>
      <c r="E317" s="1"/>
      <c r="O317" s="2"/>
    </row>
    <row r="318" spans="2:15" ht="12.75">
      <c r="B318" s="1"/>
      <c r="C318" s="1"/>
      <c r="E318" s="1"/>
      <c r="O318" s="2"/>
    </row>
    <row r="319" spans="2:15" ht="12.75">
      <c r="B319" s="1"/>
      <c r="C319" s="1"/>
      <c r="E319" s="1"/>
      <c r="O319" s="2"/>
    </row>
    <row r="320" spans="2:15" ht="12.75">
      <c r="B320" s="1"/>
      <c r="C320" s="1"/>
      <c r="E320" s="1"/>
      <c r="O320" s="2"/>
    </row>
    <row r="321" spans="2:15" ht="12.75">
      <c r="B321" s="1"/>
      <c r="C321" s="1"/>
      <c r="E321" s="1"/>
      <c r="O321" s="2"/>
    </row>
    <row r="322" spans="2:15" ht="12.75">
      <c r="B322" s="1"/>
      <c r="C322" s="1"/>
      <c r="E322" s="1"/>
      <c r="O322" s="2"/>
    </row>
    <row r="323" spans="2:15" ht="12.75">
      <c r="B323" s="1"/>
      <c r="C323" s="1"/>
      <c r="E323" s="1"/>
      <c r="O323" s="2"/>
    </row>
    <row r="324" spans="2:15" ht="12.75">
      <c r="B324" s="1"/>
      <c r="C324" s="1"/>
      <c r="E324" s="1"/>
      <c r="O324" s="2"/>
    </row>
    <row r="325" spans="2:15" ht="12.75">
      <c r="B325" s="1"/>
      <c r="C325" s="1"/>
      <c r="E325" s="1"/>
      <c r="O325" s="2"/>
    </row>
    <row r="326" spans="2:15" ht="12.75">
      <c r="B326" s="1"/>
      <c r="C326" s="1"/>
      <c r="E326" s="1"/>
      <c r="O326" s="2"/>
    </row>
    <row r="327" spans="2:15" ht="12.75">
      <c r="B327" s="1"/>
      <c r="C327" s="1"/>
      <c r="E327" s="1"/>
      <c r="O327" s="2"/>
    </row>
    <row r="328" spans="2:15" ht="12.75">
      <c r="B328" s="1"/>
      <c r="C328" s="1"/>
      <c r="E328" s="1"/>
      <c r="O328" s="2"/>
    </row>
    <row r="329" spans="2:15" ht="12.75">
      <c r="B329" s="1"/>
      <c r="C329" s="1"/>
      <c r="E329" s="1"/>
      <c r="O329" s="2"/>
    </row>
    <row r="330" spans="2:15" ht="12.75">
      <c r="B330" s="1"/>
      <c r="C330" s="1"/>
      <c r="E330" s="1"/>
      <c r="O330" s="2"/>
    </row>
    <row r="331" spans="2:15" ht="12.75">
      <c r="B331" s="1"/>
      <c r="C331" s="1"/>
      <c r="E331" s="1"/>
      <c r="O331" s="2"/>
    </row>
    <row r="332" spans="2:15" ht="12.75">
      <c r="B332" s="1"/>
      <c r="C332" s="1"/>
      <c r="E332" s="1"/>
      <c r="O332" s="2"/>
    </row>
    <row r="333" spans="2:15" ht="12.75">
      <c r="B333" s="1"/>
      <c r="C333" s="1"/>
      <c r="E333" s="1"/>
      <c r="O333" s="2"/>
    </row>
    <row r="334" spans="2:15" ht="12.75">
      <c r="B334" s="1"/>
      <c r="C334" s="1"/>
      <c r="E334" s="1"/>
      <c r="O33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Güttler</cp:lastModifiedBy>
  <dcterms:created xsi:type="dcterms:W3CDTF">2010-09-12T17:15:02Z</dcterms:created>
  <dcterms:modified xsi:type="dcterms:W3CDTF">2011-11-14T11:51:33Z</dcterms:modified>
  <cp:category/>
  <cp:version/>
  <cp:contentType/>
  <cp:contentStatus/>
</cp:coreProperties>
</file>