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8" activeTab="2"/>
  </bookViews>
  <sheets>
    <sheet name="Fahnenfläche und Gewicht" sheetId="1" r:id="rId1"/>
    <sheet name="Momente in Regelbetrieb" sheetId="2" r:id="rId2"/>
    <sheet name="Wirkliche Fahnenarmlänge" sheetId="3" r:id="rId3"/>
  </sheets>
  <definedNames/>
  <calcPr fullCalcOnLoad="1"/>
</workbook>
</file>

<file path=xl/sharedStrings.xml><?xml version="1.0" encoding="utf-8"?>
<sst xmlns="http://schemas.openxmlformats.org/spreadsheetml/2006/main" count="105" uniqueCount="68">
  <si>
    <t>Schubkraft des Rotors</t>
  </si>
  <si>
    <t>(in N)</t>
  </si>
  <si>
    <t xml:space="preserve">Offset </t>
  </si>
  <si>
    <t>(in m)</t>
  </si>
  <si>
    <t>(Abstand der Wellenachse zur Drehachse des Masts)</t>
  </si>
  <si>
    <t>Winkel der Fahne</t>
  </si>
  <si>
    <t xml:space="preserve">(in °) </t>
  </si>
  <si>
    <t>(Winkel des Fahnenarms zur Wellenachse)</t>
  </si>
  <si>
    <t>Fahnenarmlänge</t>
  </si>
  <si>
    <t>Abregelgeschwindigkeit</t>
  </si>
  <si>
    <t>(in m/s)</t>
  </si>
  <si>
    <t>Luftdichte</t>
  </si>
  <si>
    <t>Drehbereich</t>
  </si>
  <si>
    <t>(in°)</t>
  </si>
  <si>
    <t>Drehmoment des Rotors auf die Drehachse</t>
  </si>
  <si>
    <t>(in Nm)</t>
  </si>
  <si>
    <t>Benötigte Kraft der Fahnenfläche</t>
  </si>
  <si>
    <t xml:space="preserve">Benötigte Fahnenfläche </t>
  </si>
  <si>
    <t>(in m²)</t>
  </si>
  <si>
    <t>Fahnenabmaße bei gleichschenkligem Dreieck</t>
  </si>
  <si>
    <t>Höhe der Fahnenfläche (muss angegeben werden)</t>
  </si>
  <si>
    <t>Breite</t>
  </si>
  <si>
    <t>Schrägen</t>
  </si>
  <si>
    <t>Gewichtsberechnungen</t>
  </si>
  <si>
    <t>Kraft auf den Haken</t>
  </si>
  <si>
    <t>Benötigtes Gewicht</t>
  </si>
  <si>
    <t>(in kg)</t>
  </si>
  <si>
    <t>Berechnungen</t>
  </si>
  <si>
    <t>Furling Berechnungen</t>
  </si>
  <si>
    <t>(in kg/m³)</t>
  </si>
  <si>
    <t>Eingabe</t>
  </si>
  <si>
    <t>(Anlage soll aus dem Wind drehen)</t>
  </si>
  <si>
    <t>Furling Berechnungen im Regelbetrieb</t>
  </si>
  <si>
    <t>Windgeschwindigkeit</t>
  </si>
  <si>
    <t>Drehmoment des Rotors</t>
  </si>
  <si>
    <t>Schub des Rotors</t>
  </si>
  <si>
    <t>Fahnenfläche</t>
  </si>
  <si>
    <t>Kraft der Fahnenfläche</t>
  </si>
  <si>
    <t>Schubbeiwert der Fahnenlfäche</t>
  </si>
  <si>
    <t>(in m^2)</t>
  </si>
  <si>
    <t>Offset</t>
  </si>
  <si>
    <t>(in kg/m^3)</t>
  </si>
  <si>
    <t>Drehmoment der Fahne</t>
  </si>
  <si>
    <t>Hebelarm der Fahnenfläche</t>
  </si>
  <si>
    <t>Abstand Holepunkt zur Fahnenlagerung</t>
  </si>
  <si>
    <t>(Abstand des Holepunkts im Normalbetrieb zum</t>
  </si>
  <si>
    <t>(Abstand mittlere Fahnenfläche zur Drehachse des Masts)</t>
  </si>
  <si>
    <t>Berechnung der Fahnenflächenmitte von der Drehachse</t>
  </si>
  <si>
    <t>Teil der Fläche</t>
  </si>
  <si>
    <t>Fläche</t>
  </si>
  <si>
    <t>Hebelarm</t>
  </si>
  <si>
    <t>Dremoment</t>
  </si>
  <si>
    <t>Höhe jedes Teils</t>
  </si>
  <si>
    <t>(zur Probe)</t>
  </si>
  <si>
    <t>Halber Winkel Fläche</t>
  </si>
  <si>
    <t>Hebelarm Fahnenspitze</t>
  </si>
  <si>
    <t>Kraft</t>
  </si>
  <si>
    <t>Gesamt</t>
  </si>
  <si>
    <t>Drehmoment Rotor:</t>
  </si>
  <si>
    <t>Flächenabschnitte</t>
  </si>
  <si>
    <t>Auftriebsbeiwert</t>
  </si>
  <si>
    <t>Auftriebsbeiwert der Fahnenfläche</t>
  </si>
  <si>
    <t>(Abstand Fahnenfläche zur Fahnenlagerung)</t>
  </si>
  <si>
    <t xml:space="preserve">Fahnenarmlänge </t>
  </si>
  <si>
    <t>Skizze</t>
  </si>
  <si>
    <t>(wird angegeben)</t>
  </si>
  <si>
    <t>Holepukunt in Sturmstellung;Seilzuglänge)</t>
  </si>
  <si>
    <t>Abschätzung des Seilwegs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</si>
</sst>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.5"/>
      <name val="Arial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b/>
      <sz val="36"/>
      <name val="Arial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8" fillId="22" borderId="0" xfId="35" applyAlignment="1">
      <alignment/>
    </xf>
    <xf numFmtId="0" fontId="28" fillId="21" borderId="0" xfId="34" applyAlignment="1">
      <alignment/>
    </xf>
    <xf numFmtId="0" fontId="28" fillId="20" borderId="0" xfId="33" applyAlignment="1">
      <alignment/>
    </xf>
    <xf numFmtId="0" fontId="44" fillId="21" borderId="0" xfId="34" applyFont="1" applyAlignment="1">
      <alignment/>
    </xf>
    <xf numFmtId="0" fontId="45" fillId="21" borderId="0" xfId="34" applyFont="1" applyAlignment="1">
      <alignment/>
    </xf>
    <xf numFmtId="0" fontId="28" fillId="22" borderId="10" xfId="35" applyBorder="1" applyAlignment="1">
      <alignment/>
    </xf>
    <xf numFmtId="0" fontId="45" fillId="22" borderId="11" xfId="35" applyFont="1" applyBorder="1" applyAlignment="1">
      <alignment/>
    </xf>
    <xf numFmtId="0" fontId="28" fillId="22" borderId="11" xfId="35" applyBorder="1" applyAlignment="1">
      <alignment/>
    </xf>
    <xf numFmtId="0" fontId="28" fillId="22" borderId="11" xfId="35" applyBorder="1" applyAlignment="1">
      <alignment horizontal="center"/>
    </xf>
    <xf numFmtId="0" fontId="28" fillId="22" borderId="12" xfId="35" applyBorder="1" applyAlignment="1">
      <alignment/>
    </xf>
    <xf numFmtId="0" fontId="28" fillId="22" borderId="13" xfId="35" applyBorder="1" applyAlignment="1">
      <alignment/>
    </xf>
    <xf numFmtId="0" fontId="28" fillId="21" borderId="12" xfId="34" applyBorder="1" applyAlignment="1">
      <alignment horizontal="center"/>
    </xf>
    <xf numFmtId="0" fontId="28" fillId="20" borderId="12" xfId="33" applyBorder="1" applyAlignment="1">
      <alignment/>
    </xf>
    <xf numFmtId="0" fontId="28" fillId="21" borderId="10" xfId="34" applyBorder="1" applyAlignment="1">
      <alignment/>
    </xf>
    <xf numFmtId="0" fontId="28" fillId="22" borderId="0" xfId="35" applyBorder="1" applyAlignment="1">
      <alignment horizontal="center"/>
    </xf>
    <xf numFmtId="0" fontId="28" fillId="19" borderId="0" xfId="32" applyBorder="1" applyAlignment="1">
      <alignment horizontal="center"/>
    </xf>
    <xf numFmtId="0" fontId="28" fillId="22" borderId="0" xfId="35" applyBorder="1" applyAlignment="1">
      <alignment/>
    </xf>
    <xf numFmtId="0" fontId="28" fillId="21" borderId="0" xfId="34" applyBorder="1" applyAlignment="1">
      <alignment horizontal="center"/>
    </xf>
    <xf numFmtId="0" fontId="28" fillId="20" borderId="0" xfId="33" applyBorder="1" applyAlignment="1">
      <alignment horizontal="center"/>
    </xf>
    <xf numFmtId="0" fontId="28" fillId="21" borderId="0" xfId="34" applyBorder="1" applyAlignment="1">
      <alignment/>
    </xf>
    <xf numFmtId="164" fontId="28" fillId="20" borderId="0" xfId="33" applyNumberFormat="1" applyBorder="1" applyAlignment="1">
      <alignment horizontal="center"/>
    </xf>
    <xf numFmtId="2" fontId="28" fillId="21" borderId="0" xfId="34" applyNumberFormat="1" applyBorder="1" applyAlignment="1">
      <alignment horizontal="center"/>
    </xf>
    <xf numFmtId="2" fontId="28" fillId="20" borderId="0" xfId="33" applyNumberFormat="1" applyBorder="1" applyAlignment="1">
      <alignment horizontal="center"/>
    </xf>
    <xf numFmtId="0" fontId="28" fillId="21" borderId="11" xfId="34" applyBorder="1" applyAlignment="1">
      <alignment horizontal="center"/>
    </xf>
    <xf numFmtId="0" fontId="28" fillId="22" borderId="14" xfId="35" applyBorder="1" applyAlignment="1">
      <alignment/>
    </xf>
    <xf numFmtId="0" fontId="28" fillId="21" borderId="14" xfId="34" applyBorder="1" applyAlignment="1">
      <alignment horizontal="center"/>
    </xf>
    <xf numFmtId="0" fontId="28" fillId="21" borderId="13" xfId="34" applyBorder="1" applyAlignment="1">
      <alignment horizontal="center"/>
    </xf>
    <xf numFmtId="2" fontId="28" fillId="22" borderId="0" xfId="35" applyNumberFormat="1" applyAlignment="1">
      <alignment horizontal="right"/>
    </xf>
    <xf numFmtId="2" fontId="28" fillId="22" borderId="0" xfId="35" applyNumberFormat="1" applyAlignment="1">
      <alignment/>
    </xf>
    <xf numFmtId="2" fontId="28" fillId="25" borderId="0" xfId="38" applyNumberFormat="1" applyAlignment="1">
      <alignment horizontal="right"/>
    </xf>
    <xf numFmtId="2" fontId="28" fillId="25" borderId="0" xfId="38" applyNumberFormat="1" applyAlignment="1">
      <alignment/>
    </xf>
    <xf numFmtId="2" fontId="28" fillId="20" borderId="0" xfId="33" applyNumberFormat="1" applyAlignment="1">
      <alignment/>
    </xf>
    <xf numFmtId="2" fontId="28" fillId="21" borderId="0" xfId="34" applyNumberFormat="1" applyAlignment="1">
      <alignment horizontal="right"/>
    </xf>
    <xf numFmtId="2" fontId="28" fillId="21" borderId="0" xfId="34" applyNumberFormat="1" applyAlignment="1">
      <alignment/>
    </xf>
    <xf numFmtId="0" fontId="28" fillId="20" borderId="11" xfId="33" applyBorder="1" applyAlignment="1">
      <alignment/>
    </xf>
    <xf numFmtId="0" fontId="28" fillId="20" borderId="14" xfId="33" applyBorder="1" applyAlignment="1">
      <alignment/>
    </xf>
    <xf numFmtId="0" fontId="28" fillId="20" borderId="0" xfId="33" applyBorder="1" applyAlignment="1">
      <alignment/>
    </xf>
    <xf numFmtId="2" fontId="28" fillId="25" borderId="0" xfId="38" applyNumberFormat="1" applyBorder="1" applyAlignment="1">
      <alignment horizontal="right"/>
    </xf>
    <xf numFmtId="2" fontId="28" fillId="21" borderId="0" xfId="34" applyNumberFormat="1" applyBorder="1" applyAlignment="1">
      <alignment horizontal="right"/>
    </xf>
    <xf numFmtId="0" fontId="28" fillId="21" borderId="0" xfId="34" applyBorder="1" applyAlignment="1">
      <alignment horizontal="left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1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7</xdr:col>
      <xdr:colOff>28575</xdr:colOff>
      <xdr:row>66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43850"/>
          <a:ext cx="8201025" cy="530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28" sqref="C28"/>
    </sheetView>
  </sheetViews>
  <sheetFormatPr defaultColWidth="11.57421875" defaultRowHeight="12.75"/>
  <cols>
    <col min="1" max="1" width="47.57421875" style="1" customWidth="1"/>
    <col min="2" max="2" width="11.57421875" style="0" customWidth="1"/>
    <col min="3" max="3" width="11.57421875" style="2" customWidth="1"/>
    <col min="4" max="5" width="11.57421875" style="0" customWidth="1"/>
    <col min="6" max="6" width="12.28125" style="0" customWidth="1"/>
    <col min="7" max="7" width="16.421875" style="0" customWidth="1"/>
  </cols>
  <sheetData>
    <row r="1" ht="45">
      <c r="A1" s="6" t="s">
        <v>28</v>
      </c>
    </row>
    <row r="3" spans="1:3" ht="13.5" thickBot="1">
      <c r="A3"/>
      <c r="C3"/>
    </row>
    <row r="4" spans="1:7" ht="21">
      <c r="A4" s="13" t="s">
        <v>30</v>
      </c>
      <c r="B4" s="14"/>
      <c r="C4" s="15"/>
      <c r="D4" s="14"/>
      <c r="E4" s="14"/>
      <c r="F4" s="14"/>
      <c r="G4" s="31"/>
    </row>
    <row r="5" spans="1:7" ht="15">
      <c r="A5" s="7"/>
      <c r="B5" s="7"/>
      <c r="C5" s="21"/>
      <c r="D5" s="7"/>
      <c r="E5" s="7"/>
      <c r="F5" s="7"/>
      <c r="G5" s="16"/>
    </row>
    <row r="6" spans="1:7" ht="15">
      <c r="A6" s="7" t="s">
        <v>0</v>
      </c>
      <c r="B6" s="7" t="s">
        <v>1</v>
      </c>
      <c r="C6" s="22">
        <v>155</v>
      </c>
      <c r="D6" s="7"/>
      <c r="E6" s="7"/>
      <c r="F6" s="7"/>
      <c r="G6" s="16"/>
    </row>
    <row r="7" spans="1:7" ht="15">
      <c r="A7" s="7" t="s">
        <v>2</v>
      </c>
      <c r="B7" s="7" t="s">
        <v>3</v>
      </c>
      <c r="C7" s="22">
        <v>0.1</v>
      </c>
      <c r="D7" s="7" t="s">
        <v>4</v>
      </c>
      <c r="E7" s="7"/>
      <c r="F7" s="7"/>
      <c r="G7" s="16"/>
    </row>
    <row r="8" spans="1:7" ht="15">
      <c r="A8" s="7" t="s">
        <v>5</v>
      </c>
      <c r="B8" s="7" t="s">
        <v>6</v>
      </c>
      <c r="C8" s="22">
        <v>10</v>
      </c>
      <c r="D8" s="7" t="s">
        <v>7</v>
      </c>
      <c r="E8" s="7"/>
      <c r="F8" s="7"/>
      <c r="G8" s="16"/>
    </row>
    <row r="9" spans="1:7" ht="15">
      <c r="A9" s="7" t="s">
        <v>43</v>
      </c>
      <c r="B9" s="7" t="s">
        <v>3</v>
      </c>
      <c r="C9" s="22">
        <v>1.8</v>
      </c>
      <c r="D9" s="7" t="s">
        <v>46</v>
      </c>
      <c r="E9" s="7"/>
      <c r="F9" s="7"/>
      <c r="G9" s="16"/>
    </row>
    <row r="10" spans="1:7" ht="15">
      <c r="A10" s="7" t="s">
        <v>63</v>
      </c>
      <c r="B10" s="7" t="s">
        <v>3</v>
      </c>
      <c r="C10" s="22">
        <v>1.6</v>
      </c>
      <c r="D10" s="7" t="s">
        <v>62</v>
      </c>
      <c r="E10" s="7"/>
      <c r="F10" s="7"/>
      <c r="G10" s="16"/>
    </row>
    <row r="11" spans="1:7" ht="15">
      <c r="A11" s="7" t="s">
        <v>9</v>
      </c>
      <c r="B11" s="7" t="s">
        <v>10</v>
      </c>
      <c r="C11" s="22">
        <v>10</v>
      </c>
      <c r="D11" s="7" t="s">
        <v>31</v>
      </c>
      <c r="E11" s="7"/>
      <c r="F11" s="7"/>
      <c r="G11" s="16"/>
    </row>
    <row r="12" spans="1:7" ht="15">
      <c r="A12" s="7" t="s">
        <v>11</v>
      </c>
      <c r="B12" s="7" t="s">
        <v>29</v>
      </c>
      <c r="C12" s="22">
        <v>1.2</v>
      </c>
      <c r="D12" s="7"/>
      <c r="E12" s="7"/>
      <c r="F12" s="7"/>
      <c r="G12" s="16"/>
    </row>
    <row r="13" spans="1:7" ht="15">
      <c r="A13" s="7" t="s">
        <v>44</v>
      </c>
      <c r="B13" s="7" t="s">
        <v>3</v>
      </c>
      <c r="C13" s="22">
        <v>0.2</v>
      </c>
      <c r="D13" s="7"/>
      <c r="E13" s="7"/>
      <c r="F13" s="7"/>
      <c r="G13" s="16"/>
    </row>
    <row r="14" spans="1:7" ht="15">
      <c r="A14" s="7"/>
      <c r="B14" s="7"/>
      <c r="C14" s="23"/>
      <c r="D14" s="7"/>
      <c r="E14" s="7"/>
      <c r="F14" s="7"/>
      <c r="G14" s="16"/>
    </row>
    <row r="15" spans="1:7" ht="15.75" thickBot="1">
      <c r="A15" s="12"/>
      <c r="B15" s="12"/>
      <c r="C15" s="12"/>
      <c r="D15" s="7"/>
      <c r="E15" s="7"/>
      <c r="F15" s="7"/>
      <c r="G15" s="16"/>
    </row>
    <row r="16" spans="1:7" ht="21">
      <c r="A16" s="11" t="s">
        <v>27</v>
      </c>
      <c r="B16" s="8"/>
      <c r="C16" s="24"/>
      <c r="D16" s="30"/>
      <c r="E16" s="30"/>
      <c r="F16" s="30"/>
      <c r="G16" s="32"/>
    </row>
    <row r="17" spans="1:7" ht="15">
      <c r="A17" s="8"/>
      <c r="B17" s="8"/>
      <c r="C17" s="24"/>
      <c r="D17" s="24"/>
      <c r="E17" s="24"/>
      <c r="F17" s="24"/>
      <c r="G17" s="18"/>
    </row>
    <row r="18" spans="1:7" ht="15">
      <c r="A18" s="8" t="s">
        <v>12</v>
      </c>
      <c r="B18" s="8" t="s">
        <v>13</v>
      </c>
      <c r="C18" s="25">
        <f>90+C8</f>
        <v>100</v>
      </c>
      <c r="D18" s="24"/>
      <c r="E18" s="24"/>
      <c r="F18" s="24"/>
      <c r="G18" s="18"/>
    </row>
    <row r="19" spans="1:7" ht="15">
      <c r="A19" s="8" t="s">
        <v>67</v>
      </c>
      <c r="B19" s="8" t="s">
        <v>3</v>
      </c>
      <c r="C19" s="27">
        <f>SQRT((C13+SIN(C8*PI()/180)*C13)^2+(COS(C8*PI()/180)*C13)^2)+0.05</f>
        <v>0.3564177772475912</v>
      </c>
      <c r="D19" s="46" t="s">
        <v>45</v>
      </c>
      <c r="E19" s="24"/>
      <c r="F19" s="24"/>
      <c r="G19" s="18"/>
    </row>
    <row r="20" spans="1:7" ht="15">
      <c r="A20" s="8"/>
      <c r="B20" s="8"/>
      <c r="C20" s="26"/>
      <c r="D20" s="46" t="s">
        <v>66</v>
      </c>
      <c r="E20" s="24"/>
      <c r="F20" s="24"/>
      <c r="G20" s="18"/>
    </row>
    <row r="21" spans="1:7" ht="15">
      <c r="A21" s="8" t="s">
        <v>14</v>
      </c>
      <c r="B21" s="8" t="s">
        <v>15</v>
      </c>
      <c r="C21" s="25">
        <f>C6*C7</f>
        <v>15.5</v>
      </c>
      <c r="D21" s="24"/>
      <c r="E21" s="24"/>
      <c r="F21" s="24"/>
      <c r="G21" s="18"/>
    </row>
    <row r="22" spans="1:7" ht="15">
      <c r="A22" s="8" t="s">
        <v>16</v>
      </c>
      <c r="B22" s="8" t="s">
        <v>1</v>
      </c>
      <c r="C22" s="27">
        <f>C21/C9</f>
        <v>8.61111111111111</v>
      </c>
      <c r="D22" s="24"/>
      <c r="E22" s="24"/>
      <c r="F22" s="24"/>
      <c r="G22" s="18"/>
    </row>
    <row r="23" spans="1:7" ht="15">
      <c r="A23" s="8" t="s">
        <v>61</v>
      </c>
      <c r="B23" s="8"/>
      <c r="C23" s="27">
        <v>0.62</v>
      </c>
      <c r="D23" s="24"/>
      <c r="E23" s="24"/>
      <c r="F23" s="24"/>
      <c r="G23" s="18"/>
    </row>
    <row r="24" spans="1:7" ht="15">
      <c r="A24" s="8" t="s">
        <v>17</v>
      </c>
      <c r="B24" s="8" t="s">
        <v>18</v>
      </c>
      <c r="C24" s="27">
        <f>C22/(C23*C11*C11*C12*0.5)</f>
        <v>0.2314814814814815</v>
      </c>
      <c r="D24" s="24"/>
      <c r="E24" s="24"/>
      <c r="F24" s="24"/>
      <c r="G24" s="18"/>
    </row>
    <row r="25" spans="1:7" ht="15">
      <c r="A25" s="24"/>
      <c r="B25" s="24"/>
      <c r="C25" s="24"/>
      <c r="D25" s="24"/>
      <c r="E25" s="24"/>
      <c r="F25" s="24"/>
      <c r="G25" s="18"/>
    </row>
    <row r="26" spans="1:7" ht="18.75">
      <c r="A26" s="10" t="s">
        <v>19</v>
      </c>
      <c r="B26" s="8"/>
      <c r="C26" s="28"/>
      <c r="D26" s="24"/>
      <c r="E26" s="24"/>
      <c r="F26" s="24"/>
      <c r="G26" s="18"/>
    </row>
    <row r="27" spans="1:7" ht="15">
      <c r="A27" s="8" t="s">
        <v>20</v>
      </c>
      <c r="B27" s="8" t="s">
        <v>3</v>
      </c>
      <c r="C27" s="27">
        <v>0.7</v>
      </c>
      <c r="D27" s="46" t="s">
        <v>65</v>
      </c>
      <c r="E27" s="24"/>
      <c r="F27" s="24"/>
      <c r="G27" s="18"/>
    </row>
    <row r="28" spans="1:7" ht="15">
      <c r="A28" s="8" t="s">
        <v>21</v>
      </c>
      <c r="B28" s="8" t="s">
        <v>3</v>
      </c>
      <c r="C28" s="27">
        <f>C24*2/C27</f>
        <v>0.6613756613756615</v>
      </c>
      <c r="D28" s="24"/>
      <c r="E28" s="24"/>
      <c r="F28" s="24"/>
      <c r="G28" s="18"/>
    </row>
    <row r="29" spans="1:7" ht="15">
      <c r="A29" s="8" t="s">
        <v>22</v>
      </c>
      <c r="B29" s="8" t="s">
        <v>3</v>
      </c>
      <c r="C29" s="27">
        <f>SQRT(C28^2*0.25+C27^2)</f>
        <v>0.7741798507872854</v>
      </c>
      <c r="D29" s="24"/>
      <c r="E29" s="24"/>
      <c r="F29" s="24"/>
      <c r="G29" s="18"/>
    </row>
    <row r="30" spans="1:7" ht="15">
      <c r="A30" s="8"/>
      <c r="B30" s="8"/>
      <c r="C30" s="28"/>
      <c r="D30" s="24"/>
      <c r="E30" s="24"/>
      <c r="F30" s="24"/>
      <c r="G30" s="18"/>
    </row>
    <row r="31" spans="1:7" ht="18.75">
      <c r="A31" s="10" t="s">
        <v>23</v>
      </c>
      <c r="B31" s="8"/>
      <c r="C31" s="28"/>
      <c r="D31" s="24"/>
      <c r="E31" s="24"/>
      <c r="F31" s="24"/>
      <c r="G31" s="18"/>
    </row>
    <row r="32" spans="1:7" ht="15">
      <c r="A32" s="8" t="s">
        <v>24</v>
      </c>
      <c r="B32" s="8" t="s">
        <v>1</v>
      </c>
      <c r="C32" s="29">
        <f>(C22*C10)/C13</f>
        <v>68.88888888888889</v>
      </c>
      <c r="D32" s="24"/>
      <c r="E32" s="24"/>
      <c r="F32" s="24"/>
      <c r="G32" s="18"/>
    </row>
    <row r="33" spans="1:7" ht="15">
      <c r="A33" s="26" t="s">
        <v>25</v>
      </c>
      <c r="B33" s="26" t="s">
        <v>26</v>
      </c>
      <c r="C33" s="29">
        <f>C32*9.81^-1</f>
        <v>7.022312832710385</v>
      </c>
      <c r="D33" s="24"/>
      <c r="E33" s="24"/>
      <c r="F33" s="24"/>
      <c r="G33" s="18"/>
    </row>
    <row r="34" spans="1:7" ht="15.75" thickBot="1">
      <c r="A34" s="20"/>
      <c r="B34" s="20"/>
      <c r="C34" s="20"/>
      <c r="D34" s="20"/>
      <c r="E34" s="20"/>
      <c r="F34" s="20"/>
      <c r="G34" s="33"/>
    </row>
    <row r="35" spans="1:3" ht="13.5">
      <c r="A35" s="3"/>
      <c r="C35" s="4"/>
    </row>
    <row r="36" spans="1:3" ht="13.5">
      <c r="A36" s="3"/>
      <c r="C36" s="4"/>
    </row>
    <row r="37" spans="1:3" ht="26.25">
      <c r="A37" s="54" t="s">
        <v>64</v>
      </c>
      <c r="C37" s="4"/>
    </row>
    <row r="38" ht="15">
      <c r="C38" s="4"/>
    </row>
    <row r="39" ht="15">
      <c r="C39" s="4"/>
    </row>
    <row r="40" ht="15">
      <c r="C40" s="4"/>
    </row>
    <row r="41" ht="15">
      <c r="C41" s="4"/>
    </row>
    <row r="42" ht="15">
      <c r="C42" s="4"/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41" sqref="D41"/>
    </sheetView>
  </sheetViews>
  <sheetFormatPr defaultColWidth="11.57421875" defaultRowHeight="12.75"/>
  <cols>
    <col min="1" max="1" width="27.7109375" style="0" customWidth="1"/>
  </cols>
  <sheetData>
    <row r="1" ht="35.25">
      <c r="A1" s="5" t="s">
        <v>32</v>
      </c>
    </row>
    <row r="3" ht="13.5" thickBot="1"/>
    <row r="4" spans="1:4" ht="15">
      <c r="A4" s="41"/>
      <c r="B4" s="41"/>
      <c r="C4" s="41"/>
      <c r="D4" s="42"/>
    </row>
    <row r="5" spans="1:4" ht="15">
      <c r="A5" s="43" t="s">
        <v>36</v>
      </c>
      <c r="B5" s="43" t="s">
        <v>39</v>
      </c>
      <c r="C5" s="44">
        <f>'Fahnenfläche und Gewicht'!C24</f>
        <v>0.2314814814814815</v>
      </c>
      <c r="D5" s="19"/>
    </row>
    <row r="6" spans="1:4" ht="15">
      <c r="A6" s="9" t="s">
        <v>38</v>
      </c>
      <c r="B6" s="9"/>
      <c r="C6" s="37">
        <f>'Fahnenfläche und Gewicht'!C23</f>
        <v>0.62</v>
      </c>
      <c r="D6" s="19"/>
    </row>
    <row r="7" spans="1:4" ht="15">
      <c r="A7" s="9" t="s">
        <v>11</v>
      </c>
      <c r="B7" s="9" t="s">
        <v>41</v>
      </c>
      <c r="C7" s="37">
        <f>'Fahnenfläche und Gewicht'!C12</f>
        <v>1.2</v>
      </c>
      <c r="D7" s="19"/>
    </row>
    <row r="8" spans="1:4" ht="15">
      <c r="A8" s="9" t="s">
        <v>40</v>
      </c>
      <c r="B8" s="9" t="s">
        <v>3</v>
      </c>
      <c r="C8" s="36">
        <f>'Fahnenfläche und Gewicht'!C7</f>
        <v>0.1</v>
      </c>
      <c r="D8" s="19"/>
    </row>
    <row r="9" spans="1:4" ht="15">
      <c r="A9" s="9" t="s">
        <v>8</v>
      </c>
      <c r="B9" s="9" t="s">
        <v>3</v>
      </c>
      <c r="C9" s="36">
        <f>'Fahnenfläche und Gewicht'!C9</f>
        <v>1.8</v>
      </c>
      <c r="D9" s="19"/>
    </row>
    <row r="10" spans="1:4" ht="15.75" thickBot="1">
      <c r="A10" s="9"/>
      <c r="B10" s="9"/>
      <c r="C10" s="38"/>
      <c r="D10" s="19"/>
    </row>
    <row r="11" spans="1:4" ht="15">
      <c r="A11" s="14"/>
      <c r="B11" s="14"/>
      <c r="C11" s="14"/>
      <c r="D11" s="31"/>
    </row>
    <row r="12" spans="1:4" ht="15">
      <c r="A12" s="7" t="s">
        <v>33</v>
      </c>
      <c r="B12" s="7" t="s">
        <v>10</v>
      </c>
      <c r="C12" s="39">
        <v>3</v>
      </c>
      <c r="D12" s="16"/>
    </row>
    <row r="13" spans="1:4" ht="15">
      <c r="A13" s="7" t="s">
        <v>35</v>
      </c>
      <c r="B13" s="7" t="s">
        <v>1</v>
      </c>
      <c r="C13" s="39">
        <f>'Fahnenfläche und Gewicht'!C6*'Momente in Regelbetrieb'!C12*'Momente in Regelbetrieb'!C12/('Fahnenfläche und Gewicht'!C11^2)</f>
        <v>13.95</v>
      </c>
      <c r="D13" s="16"/>
    </row>
    <row r="14" spans="1:4" ht="15">
      <c r="A14" s="7" t="s">
        <v>37</v>
      </c>
      <c r="B14" s="7" t="s">
        <v>1</v>
      </c>
      <c r="C14" s="40">
        <f>C5*C6*C12*C12*C7*0.5</f>
        <v>0.7750000000000001</v>
      </c>
      <c r="D14" s="16"/>
    </row>
    <row r="15" spans="1:4" ht="15">
      <c r="A15" s="7" t="s">
        <v>34</v>
      </c>
      <c r="B15" s="7" t="s">
        <v>15</v>
      </c>
      <c r="C15" s="39">
        <f>C13*C8</f>
        <v>1.395</v>
      </c>
      <c r="D15" s="16"/>
    </row>
    <row r="16" spans="1:4" ht="15">
      <c r="A16" s="7" t="s">
        <v>42</v>
      </c>
      <c r="B16" s="7" t="s">
        <v>15</v>
      </c>
      <c r="C16" s="39">
        <f>C14*C9</f>
        <v>1.3950000000000002</v>
      </c>
      <c r="D16" s="16"/>
    </row>
    <row r="17" spans="1:4" ht="15">
      <c r="A17" s="7"/>
      <c r="B17" s="7"/>
      <c r="C17" s="34"/>
      <c r="D17" s="16"/>
    </row>
    <row r="18" spans="1:4" ht="15">
      <c r="A18" s="7" t="s">
        <v>33</v>
      </c>
      <c r="B18" s="7" t="s">
        <v>10</v>
      </c>
      <c r="C18" s="39">
        <v>5</v>
      </c>
      <c r="D18" s="16"/>
    </row>
    <row r="19" spans="1:4" ht="15">
      <c r="A19" s="7" t="s">
        <v>35</v>
      </c>
      <c r="B19" s="7" t="s">
        <v>1</v>
      </c>
      <c r="C19" s="39">
        <f>C13*C18*C18/(C12*C12)</f>
        <v>38.75</v>
      </c>
      <c r="D19" s="16"/>
    </row>
    <row r="20" spans="1:4" ht="15">
      <c r="A20" s="7" t="s">
        <v>37</v>
      </c>
      <c r="B20" s="7" t="s">
        <v>1</v>
      </c>
      <c r="C20" s="40">
        <f>C5*C6*C18*C18*C7*0.5</f>
        <v>2.152777777777778</v>
      </c>
      <c r="D20" s="16"/>
    </row>
    <row r="21" spans="1:4" ht="15">
      <c r="A21" s="7" t="s">
        <v>34</v>
      </c>
      <c r="B21" s="7" t="s">
        <v>15</v>
      </c>
      <c r="C21" s="39">
        <f>C19*C8</f>
        <v>3.875</v>
      </c>
      <c r="D21" s="16"/>
    </row>
    <row r="22" spans="1:4" ht="15">
      <c r="A22" s="7" t="s">
        <v>42</v>
      </c>
      <c r="B22" s="7" t="s">
        <v>15</v>
      </c>
      <c r="C22" s="39">
        <f>C20*C9</f>
        <v>3.875000000000001</v>
      </c>
      <c r="D22" s="16"/>
    </row>
    <row r="23" spans="1:4" ht="15">
      <c r="A23" s="7"/>
      <c r="B23" s="7"/>
      <c r="C23" s="35"/>
      <c r="D23" s="16"/>
    </row>
    <row r="24" spans="1:4" ht="15">
      <c r="A24" s="7" t="s">
        <v>33</v>
      </c>
      <c r="B24" s="7" t="s">
        <v>10</v>
      </c>
      <c r="C24" s="39">
        <v>7</v>
      </c>
      <c r="D24" s="16"/>
    </row>
    <row r="25" spans="1:4" ht="15">
      <c r="A25" s="7" t="s">
        <v>35</v>
      </c>
      <c r="B25" s="7" t="s">
        <v>1</v>
      </c>
      <c r="C25" s="39">
        <f>C13*C24*C24/(C12*C12)</f>
        <v>75.94999999999999</v>
      </c>
      <c r="D25" s="16"/>
    </row>
    <row r="26" spans="1:4" ht="15">
      <c r="A26" s="7" t="s">
        <v>37</v>
      </c>
      <c r="B26" s="7" t="s">
        <v>1</v>
      </c>
      <c r="C26" s="40">
        <f>C5*C6*C24*C24*C7*0.5</f>
        <v>4.219444444444445</v>
      </c>
      <c r="D26" s="16"/>
    </row>
    <row r="27" spans="1:4" ht="15">
      <c r="A27" s="7" t="s">
        <v>34</v>
      </c>
      <c r="B27" s="7" t="s">
        <v>15</v>
      </c>
      <c r="C27" s="39">
        <f>C25*C8</f>
        <v>7.594999999999999</v>
      </c>
      <c r="D27" s="16"/>
    </row>
    <row r="28" spans="1:4" ht="15">
      <c r="A28" s="23" t="s">
        <v>42</v>
      </c>
      <c r="B28" s="23" t="s">
        <v>15</v>
      </c>
      <c r="C28" s="45">
        <f>C26*C9</f>
        <v>7.5950000000000015</v>
      </c>
      <c r="D28" s="16"/>
    </row>
    <row r="29" spans="1:4" ht="15.75" thickBot="1">
      <c r="A29" s="12"/>
      <c r="B29" s="12"/>
      <c r="C29" s="12"/>
      <c r="D29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selection activeCell="B6" sqref="B6"/>
    </sheetView>
  </sheetViews>
  <sheetFormatPr defaultColWidth="11.57421875" defaultRowHeight="12.75"/>
  <cols>
    <col min="1" max="1" width="20.8515625" style="0" customWidth="1"/>
    <col min="2" max="2" width="10.57421875" style="0" customWidth="1"/>
    <col min="3" max="3" width="9.8515625" style="0" customWidth="1"/>
    <col min="4" max="5" width="12.421875" style="0" bestFit="1" customWidth="1"/>
  </cols>
  <sheetData>
    <row r="1" ht="20.25">
      <c r="A1" s="47" t="s">
        <v>47</v>
      </c>
    </row>
    <row r="3" spans="1:2" ht="12.75">
      <c r="A3" t="s">
        <v>59</v>
      </c>
      <c r="B3">
        <v>20</v>
      </c>
    </row>
    <row r="4" spans="1:2" ht="12.75">
      <c r="A4" t="s">
        <v>52</v>
      </c>
      <c r="B4">
        <f>'Fahnenfläche und Gewicht'!C27/'Wirkliche Fahnenarmlänge'!B3</f>
        <v>0.034999999999999996</v>
      </c>
    </row>
    <row r="5" spans="1:2" ht="12.75">
      <c r="A5" t="s">
        <v>54</v>
      </c>
      <c r="B5" s="49">
        <f>ATAN('Fahnenfläche und Gewicht'!C28*0.5*'Fahnenfläche und Gewicht'!C27^-1)*180/PI()</f>
        <v>25.286574346371534</v>
      </c>
    </row>
    <row r="6" spans="1:2" ht="12.75">
      <c r="A6" t="s">
        <v>55</v>
      </c>
      <c r="B6" s="52">
        <v>1.32</v>
      </c>
    </row>
    <row r="7" spans="1:2" ht="12.75">
      <c r="A7" t="s">
        <v>60</v>
      </c>
      <c r="B7">
        <f>'Fahnenfläche und Gewicht'!C23</f>
        <v>0.62</v>
      </c>
    </row>
    <row r="9" spans="1:5" ht="12.75">
      <c r="A9" s="2" t="s">
        <v>48</v>
      </c>
      <c r="B9" s="2" t="s">
        <v>49</v>
      </c>
      <c r="C9" s="2" t="s">
        <v>50</v>
      </c>
      <c r="D9" s="2" t="s">
        <v>56</v>
      </c>
      <c r="E9" s="2" t="s">
        <v>51</v>
      </c>
    </row>
    <row r="10" spans="1:32" ht="12.75">
      <c r="A10" s="2">
        <v>0</v>
      </c>
      <c r="B10" s="50">
        <f aca="true" t="shared" si="0" ref="B10:B30">TAN(AA9*PI()/180)*Z9*A10*2*Z9-AB9*Z9</f>
        <v>0</v>
      </c>
      <c r="C10" s="2">
        <f>B6+A10*Z9</f>
        <v>1.32</v>
      </c>
      <c r="D10" s="2">
        <f>TAN(AE9*PI()/180)*PI()*AD9^2*AC9*0.5*B10</f>
        <v>0</v>
      </c>
      <c r="E10" s="2">
        <f>D10*C10</f>
        <v>0</v>
      </c>
      <c r="Z10">
        <f>'Fahnenfläche und Gewicht'!C27/'Wirkliche Fahnenarmlänge'!B3</f>
        <v>0.034999999999999996</v>
      </c>
      <c r="AA10" s="48">
        <f>ATAN('Fahnenfläche und Gewicht'!C28*0.5*'Fahnenfläche und Gewicht'!C27^-1)*180/PI()</f>
        <v>25.286574346371534</v>
      </c>
      <c r="AB10">
        <f>Z10*TAN(AA10*PI()/180)</f>
        <v>0.016534391534391537</v>
      </c>
      <c r="AC10">
        <f>'Fahnenfläche und Gewicht'!C12</f>
        <v>1.2</v>
      </c>
      <c r="AD10">
        <f>'Fahnenfläche und Gewicht'!C11</f>
        <v>10</v>
      </c>
      <c r="AE10">
        <f>'Fahnenfläche und Gewicht'!C8</f>
        <v>10</v>
      </c>
      <c r="AF10">
        <f>B7</f>
        <v>0.62</v>
      </c>
    </row>
    <row r="11" spans="1:32" ht="12.75">
      <c r="A11" s="2">
        <v>1</v>
      </c>
      <c r="B11" s="50">
        <f t="shared" si="0"/>
        <v>0.0005787037037037038</v>
      </c>
      <c r="C11" s="2">
        <f>B6+A11*Z10</f>
        <v>1.355</v>
      </c>
      <c r="D11" s="2">
        <f>AF10*AD10^2*AC10*0.5*B11</f>
        <v>0.021527777777777778</v>
      </c>
      <c r="E11" s="2">
        <f>D11*C11</f>
        <v>0.029170138888888888</v>
      </c>
      <c r="Z11">
        <f>'Fahnenfläche und Gewicht'!C27/'Wirkliche Fahnenarmlänge'!B3</f>
        <v>0.034999999999999996</v>
      </c>
      <c r="AA11">
        <f>ATAN('Fahnenfläche und Gewicht'!C28*0.5*'Fahnenfläche und Gewicht'!C27^-1)*180/PI()</f>
        <v>25.286574346371534</v>
      </c>
      <c r="AB11">
        <f aca="true" t="shared" si="1" ref="AB11:AB42">Z11*TAN(AA11*PI()/180)</f>
        <v>0.016534391534391537</v>
      </c>
      <c r="AC11">
        <f>AC10</f>
        <v>1.2</v>
      </c>
      <c r="AD11">
        <f>AD10</f>
        <v>10</v>
      </c>
      <c r="AE11">
        <f>AE10</f>
        <v>10</v>
      </c>
      <c r="AF11">
        <f>AF10</f>
        <v>0.62</v>
      </c>
    </row>
    <row r="12" spans="1:32" ht="12.75">
      <c r="A12" s="2">
        <v>2</v>
      </c>
      <c r="B12" s="50">
        <f t="shared" si="0"/>
        <v>0.0017361111111111114</v>
      </c>
      <c r="C12" s="2">
        <f aca="true" t="shared" si="2" ref="C12:C30">C11+Z11</f>
        <v>1.39</v>
      </c>
      <c r="D12" s="2">
        <f aca="true" t="shared" si="3" ref="D12:D30">AF11*AD11^2*AC11*0.5*B12</f>
        <v>0.06458333333333334</v>
      </c>
      <c r="E12" s="2">
        <f aca="true" t="shared" si="4" ref="E12:E20">D12*C12</f>
        <v>0.08977083333333334</v>
      </c>
      <c r="Z12">
        <f>'Fahnenfläche und Gewicht'!C27/'Wirkliche Fahnenarmlänge'!B3</f>
        <v>0.034999999999999996</v>
      </c>
      <c r="AA12">
        <f>ATAN('Fahnenfläche und Gewicht'!C28*0.5*'Fahnenfläche und Gewicht'!C27^-1)*180/PI()</f>
        <v>25.286574346371534</v>
      </c>
      <c r="AB12">
        <f t="shared" si="1"/>
        <v>0.016534391534391537</v>
      </c>
      <c r="AC12">
        <f aca="true" t="shared" si="5" ref="AC12:AC42">AC11</f>
        <v>1.2</v>
      </c>
      <c r="AD12">
        <f aca="true" t="shared" si="6" ref="AD12:AD42">AD11</f>
        <v>10</v>
      </c>
      <c r="AE12">
        <f aca="true" t="shared" si="7" ref="AE12:AE42">AE11</f>
        <v>10</v>
      </c>
      <c r="AF12">
        <f aca="true" t="shared" si="8" ref="AF12:AF42">AF11</f>
        <v>0.62</v>
      </c>
    </row>
    <row r="13" spans="1:32" ht="12.75">
      <c r="A13" s="2">
        <v>3</v>
      </c>
      <c r="B13" s="50">
        <f t="shared" si="0"/>
        <v>0.0028935185185185184</v>
      </c>
      <c r="C13" s="2">
        <f t="shared" si="2"/>
        <v>1.4249999999999998</v>
      </c>
      <c r="D13" s="2">
        <f t="shared" si="3"/>
        <v>0.10763888888888887</v>
      </c>
      <c r="E13" s="2">
        <f t="shared" si="4"/>
        <v>0.1533854166666666</v>
      </c>
      <c r="Z13">
        <f>'Fahnenfläche und Gewicht'!C27/'Wirkliche Fahnenarmlänge'!B3</f>
        <v>0.034999999999999996</v>
      </c>
      <c r="AA13">
        <f>ATAN('Fahnenfläche und Gewicht'!C28*0.5*'Fahnenfläche und Gewicht'!C27^-1)*180/PI()</f>
        <v>25.286574346371534</v>
      </c>
      <c r="AB13">
        <f t="shared" si="1"/>
        <v>0.016534391534391537</v>
      </c>
      <c r="AC13">
        <f t="shared" si="5"/>
        <v>1.2</v>
      </c>
      <c r="AD13">
        <f t="shared" si="6"/>
        <v>10</v>
      </c>
      <c r="AE13">
        <f t="shared" si="7"/>
        <v>10</v>
      </c>
      <c r="AF13">
        <f t="shared" si="8"/>
        <v>0.62</v>
      </c>
    </row>
    <row r="14" spans="1:32" ht="12.75">
      <c r="A14" s="2">
        <v>4</v>
      </c>
      <c r="B14" s="50">
        <f t="shared" si="0"/>
        <v>0.004050925925925927</v>
      </c>
      <c r="C14" s="2">
        <f t="shared" si="2"/>
        <v>1.4599999999999997</v>
      </c>
      <c r="D14" s="2">
        <f t="shared" si="3"/>
        <v>0.15069444444444446</v>
      </c>
      <c r="E14" s="2">
        <f t="shared" si="4"/>
        <v>0.22001388888888887</v>
      </c>
      <c r="Z14">
        <f>'Fahnenfläche und Gewicht'!C27/'Wirkliche Fahnenarmlänge'!B3</f>
        <v>0.034999999999999996</v>
      </c>
      <c r="AA14">
        <f>ATAN('Fahnenfläche und Gewicht'!C28*0.5*'Fahnenfläche und Gewicht'!C27^-1)*180/PI()</f>
        <v>25.286574346371534</v>
      </c>
      <c r="AB14">
        <f t="shared" si="1"/>
        <v>0.016534391534391537</v>
      </c>
      <c r="AC14">
        <f t="shared" si="5"/>
        <v>1.2</v>
      </c>
      <c r="AD14">
        <f t="shared" si="6"/>
        <v>10</v>
      </c>
      <c r="AE14">
        <f t="shared" si="7"/>
        <v>10</v>
      </c>
      <c r="AF14">
        <f t="shared" si="8"/>
        <v>0.62</v>
      </c>
    </row>
    <row r="15" spans="1:32" ht="12.75">
      <c r="A15" s="2">
        <v>5</v>
      </c>
      <c r="B15" s="50">
        <f t="shared" si="0"/>
        <v>0.005208333333333334</v>
      </c>
      <c r="C15" s="2">
        <f t="shared" si="2"/>
        <v>1.4949999999999997</v>
      </c>
      <c r="D15" s="2">
        <f t="shared" si="3"/>
        <v>0.19375</v>
      </c>
      <c r="E15" s="2">
        <f t="shared" si="4"/>
        <v>0.28965624999999995</v>
      </c>
      <c r="Z15">
        <f>'Fahnenfläche und Gewicht'!C27/'Wirkliche Fahnenarmlänge'!B3</f>
        <v>0.034999999999999996</v>
      </c>
      <c r="AA15">
        <f>ATAN('Fahnenfläche und Gewicht'!C28*0.5*'Fahnenfläche und Gewicht'!C27^-1)*180/PI()</f>
        <v>25.286574346371534</v>
      </c>
      <c r="AB15">
        <f t="shared" si="1"/>
        <v>0.016534391534391537</v>
      </c>
      <c r="AC15">
        <f t="shared" si="5"/>
        <v>1.2</v>
      </c>
      <c r="AD15">
        <f t="shared" si="6"/>
        <v>10</v>
      </c>
      <c r="AE15">
        <f t="shared" si="7"/>
        <v>10</v>
      </c>
      <c r="AF15">
        <f t="shared" si="8"/>
        <v>0.62</v>
      </c>
    </row>
    <row r="16" spans="1:32" ht="12.75">
      <c r="A16" s="2">
        <v>6</v>
      </c>
      <c r="B16" s="50">
        <f t="shared" si="0"/>
        <v>0.00636574074074074</v>
      </c>
      <c r="C16" s="2">
        <f t="shared" si="2"/>
        <v>1.5299999999999996</v>
      </c>
      <c r="D16" s="2">
        <f t="shared" si="3"/>
        <v>0.23680555555555552</v>
      </c>
      <c r="E16" s="2">
        <f t="shared" si="4"/>
        <v>0.36231249999999987</v>
      </c>
      <c r="Z16">
        <f>'Fahnenfläche und Gewicht'!C27/'Wirkliche Fahnenarmlänge'!B3</f>
        <v>0.034999999999999996</v>
      </c>
      <c r="AA16">
        <f>ATAN('Fahnenfläche und Gewicht'!C28*0.5*'Fahnenfläche und Gewicht'!C27^-1)*180/PI()</f>
        <v>25.286574346371534</v>
      </c>
      <c r="AB16">
        <f t="shared" si="1"/>
        <v>0.016534391534391537</v>
      </c>
      <c r="AC16">
        <f t="shared" si="5"/>
        <v>1.2</v>
      </c>
      <c r="AD16">
        <f t="shared" si="6"/>
        <v>10</v>
      </c>
      <c r="AE16">
        <f t="shared" si="7"/>
        <v>10</v>
      </c>
      <c r="AF16">
        <f t="shared" si="8"/>
        <v>0.62</v>
      </c>
    </row>
    <row r="17" spans="1:32" ht="12.75">
      <c r="A17" s="2">
        <v>7</v>
      </c>
      <c r="B17" s="50">
        <f t="shared" si="0"/>
        <v>0.007523148148148148</v>
      </c>
      <c r="C17" s="2">
        <f t="shared" si="2"/>
        <v>1.5649999999999995</v>
      </c>
      <c r="D17" s="2">
        <f t="shared" si="3"/>
        <v>0.27986111111111106</v>
      </c>
      <c r="E17" s="2">
        <f t="shared" si="4"/>
        <v>0.43798263888888866</v>
      </c>
      <c r="Z17">
        <f>'Fahnenfläche und Gewicht'!C27/'Wirkliche Fahnenarmlänge'!B3</f>
        <v>0.034999999999999996</v>
      </c>
      <c r="AA17">
        <f>ATAN('Fahnenfläche und Gewicht'!C28*0.5*'Fahnenfläche und Gewicht'!C27^-1)*180/PI()</f>
        <v>25.286574346371534</v>
      </c>
      <c r="AB17">
        <f t="shared" si="1"/>
        <v>0.016534391534391537</v>
      </c>
      <c r="AC17">
        <f t="shared" si="5"/>
        <v>1.2</v>
      </c>
      <c r="AD17">
        <f t="shared" si="6"/>
        <v>10</v>
      </c>
      <c r="AE17">
        <f t="shared" si="7"/>
        <v>10</v>
      </c>
      <c r="AF17">
        <f t="shared" si="8"/>
        <v>0.62</v>
      </c>
    </row>
    <row r="18" spans="1:32" ht="12.75">
      <c r="A18" s="2">
        <v>8</v>
      </c>
      <c r="B18" s="50">
        <f t="shared" si="0"/>
        <v>0.008680555555555556</v>
      </c>
      <c r="C18" s="2">
        <f t="shared" si="2"/>
        <v>1.5999999999999994</v>
      </c>
      <c r="D18" s="2">
        <f t="shared" si="3"/>
        <v>0.32291666666666663</v>
      </c>
      <c r="E18" s="2">
        <f t="shared" si="4"/>
        <v>0.5166666666666664</v>
      </c>
      <c r="Z18">
        <f>'Fahnenfläche und Gewicht'!C27/'Wirkliche Fahnenarmlänge'!B3</f>
        <v>0.034999999999999996</v>
      </c>
      <c r="AA18">
        <f>ATAN('Fahnenfläche und Gewicht'!C28*0.5*'Fahnenfläche und Gewicht'!C27^-1)*180/PI()</f>
        <v>25.286574346371534</v>
      </c>
      <c r="AB18">
        <f t="shared" si="1"/>
        <v>0.016534391534391537</v>
      </c>
      <c r="AC18">
        <f t="shared" si="5"/>
        <v>1.2</v>
      </c>
      <c r="AD18">
        <f t="shared" si="6"/>
        <v>10</v>
      </c>
      <c r="AE18">
        <f t="shared" si="7"/>
        <v>10</v>
      </c>
      <c r="AF18">
        <f t="shared" si="8"/>
        <v>0.62</v>
      </c>
    </row>
    <row r="19" spans="1:32" ht="12.75">
      <c r="A19" s="2">
        <v>9</v>
      </c>
      <c r="B19" s="50">
        <f t="shared" si="0"/>
        <v>0.009837962962962963</v>
      </c>
      <c r="C19" s="2">
        <f t="shared" si="2"/>
        <v>1.6349999999999993</v>
      </c>
      <c r="D19" s="2">
        <f t="shared" si="3"/>
        <v>0.3659722222222222</v>
      </c>
      <c r="E19" s="2">
        <f t="shared" si="4"/>
        <v>0.5983645833333331</v>
      </c>
      <c r="Z19">
        <f>'Fahnenfläche und Gewicht'!C27/'Wirkliche Fahnenarmlänge'!B3</f>
        <v>0.034999999999999996</v>
      </c>
      <c r="AA19">
        <f>ATAN('Fahnenfläche und Gewicht'!C28*0.5*'Fahnenfläche und Gewicht'!C27^-1)*180/PI()</f>
        <v>25.286574346371534</v>
      </c>
      <c r="AB19">
        <f t="shared" si="1"/>
        <v>0.016534391534391537</v>
      </c>
      <c r="AC19">
        <f t="shared" si="5"/>
        <v>1.2</v>
      </c>
      <c r="AD19">
        <f t="shared" si="6"/>
        <v>10</v>
      </c>
      <c r="AE19">
        <f t="shared" si="7"/>
        <v>10</v>
      </c>
      <c r="AF19">
        <f t="shared" si="8"/>
        <v>0.62</v>
      </c>
    </row>
    <row r="20" spans="1:32" ht="12.75">
      <c r="A20" s="2">
        <v>10</v>
      </c>
      <c r="B20" s="50">
        <f t="shared" si="0"/>
        <v>0.01099537037037037</v>
      </c>
      <c r="C20" s="2">
        <f t="shared" si="2"/>
        <v>1.6699999999999993</v>
      </c>
      <c r="D20" s="2">
        <f t="shared" si="3"/>
        <v>0.40902777777777777</v>
      </c>
      <c r="E20" s="2">
        <f t="shared" si="4"/>
        <v>0.6830763888888886</v>
      </c>
      <c r="Z20">
        <f>'Fahnenfläche und Gewicht'!C27/'Wirkliche Fahnenarmlänge'!B3</f>
        <v>0.034999999999999996</v>
      </c>
      <c r="AA20">
        <f>ATAN('Fahnenfläche und Gewicht'!C28*0.5*'Fahnenfläche und Gewicht'!C27^-1)*180/PI()</f>
        <v>25.286574346371534</v>
      </c>
      <c r="AB20">
        <f t="shared" si="1"/>
        <v>0.016534391534391537</v>
      </c>
      <c r="AC20">
        <f t="shared" si="5"/>
        <v>1.2</v>
      </c>
      <c r="AD20">
        <f t="shared" si="6"/>
        <v>10</v>
      </c>
      <c r="AE20">
        <f t="shared" si="7"/>
        <v>10</v>
      </c>
      <c r="AF20">
        <f t="shared" si="8"/>
        <v>0.62</v>
      </c>
    </row>
    <row r="21" spans="1:32" ht="12.75">
      <c r="A21" s="2">
        <v>11</v>
      </c>
      <c r="B21" s="50">
        <f t="shared" si="0"/>
        <v>0.012152777777777778</v>
      </c>
      <c r="C21" s="2">
        <f t="shared" si="2"/>
        <v>1.7049999999999992</v>
      </c>
      <c r="D21" s="2">
        <f t="shared" si="3"/>
        <v>0.4520833333333333</v>
      </c>
      <c r="E21" s="2">
        <f aca="true" t="shared" si="9" ref="E21:E30">D21*C21</f>
        <v>0.7708020833333329</v>
      </c>
      <c r="Z21">
        <f>'Fahnenfläche und Gewicht'!C27/'Wirkliche Fahnenarmlänge'!B3</f>
        <v>0.034999999999999996</v>
      </c>
      <c r="AA21">
        <f>ATAN('Fahnenfläche und Gewicht'!C28*0.5*'Fahnenfläche und Gewicht'!C27^-1)*180/PI()</f>
        <v>25.286574346371534</v>
      </c>
      <c r="AB21">
        <f t="shared" si="1"/>
        <v>0.016534391534391537</v>
      </c>
      <c r="AC21">
        <f t="shared" si="5"/>
        <v>1.2</v>
      </c>
      <c r="AD21">
        <f t="shared" si="6"/>
        <v>10</v>
      </c>
      <c r="AE21">
        <f t="shared" si="7"/>
        <v>10</v>
      </c>
      <c r="AF21">
        <f t="shared" si="8"/>
        <v>0.62</v>
      </c>
    </row>
    <row r="22" spans="1:32" ht="12.75">
      <c r="A22" s="2">
        <v>12</v>
      </c>
      <c r="B22" s="50">
        <f t="shared" si="0"/>
        <v>0.013310185185185184</v>
      </c>
      <c r="C22" s="2">
        <f t="shared" si="2"/>
        <v>1.739999999999999</v>
      </c>
      <c r="D22" s="2">
        <f t="shared" si="3"/>
        <v>0.4951388888888888</v>
      </c>
      <c r="E22" s="2">
        <f t="shared" si="9"/>
        <v>0.8615416666666661</v>
      </c>
      <c r="Z22">
        <f>'Fahnenfläche und Gewicht'!C27/'Wirkliche Fahnenarmlänge'!B3</f>
        <v>0.034999999999999996</v>
      </c>
      <c r="AA22">
        <f>ATAN('Fahnenfläche und Gewicht'!C28*0.5*'Fahnenfläche und Gewicht'!C27^-1)*180/PI()</f>
        <v>25.286574346371534</v>
      </c>
      <c r="AB22">
        <f t="shared" si="1"/>
        <v>0.016534391534391537</v>
      </c>
      <c r="AC22">
        <f t="shared" si="5"/>
        <v>1.2</v>
      </c>
      <c r="AD22">
        <f t="shared" si="6"/>
        <v>10</v>
      </c>
      <c r="AE22">
        <f t="shared" si="7"/>
        <v>10</v>
      </c>
      <c r="AF22">
        <f t="shared" si="8"/>
        <v>0.62</v>
      </c>
    </row>
    <row r="23" spans="1:32" ht="12.75">
      <c r="A23" s="2">
        <v>13</v>
      </c>
      <c r="B23" s="50">
        <f t="shared" si="0"/>
        <v>0.014467592592592593</v>
      </c>
      <c r="C23" s="2">
        <f t="shared" si="2"/>
        <v>1.774999999999999</v>
      </c>
      <c r="D23" s="2">
        <f t="shared" si="3"/>
        <v>0.5381944444444444</v>
      </c>
      <c r="E23" s="2">
        <f t="shared" si="9"/>
        <v>0.9552951388888883</v>
      </c>
      <c r="Z23">
        <f>'Fahnenfläche und Gewicht'!C27/'Wirkliche Fahnenarmlänge'!B3</f>
        <v>0.034999999999999996</v>
      </c>
      <c r="AA23">
        <f>ATAN('Fahnenfläche und Gewicht'!C28*0.5*'Fahnenfläche und Gewicht'!C27^-1)*180/PI()</f>
        <v>25.286574346371534</v>
      </c>
      <c r="AB23">
        <f t="shared" si="1"/>
        <v>0.016534391534391537</v>
      </c>
      <c r="AC23">
        <f t="shared" si="5"/>
        <v>1.2</v>
      </c>
      <c r="AD23">
        <f t="shared" si="6"/>
        <v>10</v>
      </c>
      <c r="AE23">
        <f t="shared" si="7"/>
        <v>10</v>
      </c>
      <c r="AF23">
        <f t="shared" si="8"/>
        <v>0.62</v>
      </c>
    </row>
    <row r="24" spans="1:32" ht="12.75">
      <c r="A24" s="2">
        <v>14</v>
      </c>
      <c r="B24" s="50">
        <f t="shared" si="0"/>
        <v>0.015624999999999998</v>
      </c>
      <c r="C24" s="2">
        <f t="shared" si="2"/>
        <v>1.809999999999999</v>
      </c>
      <c r="D24" s="2">
        <f t="shared" si="3"/>
        <v>0.5812499999999998</v>
      </c>
      <c r="E24" s="2">
        <f t="shared" si="9"/>
        <v>1.052062499999999</v>
      </c>
      <c r="Z24">
        <f>'Fahnenfläche und Gewicht'!C27/'Wirkliche Fahnenarmlänge'!B3</f>
        <v>0.034999999999999996</v>
      </c>
      <c r="AA24">
        <f>ATAN('Fahnenfläche und Gewicht'!C28*0.5*'Fahnenfläche und Gewicht'!C27^-1)*180/PI()</f>
        <v>25.286574346371534</v>
      </c>
      <c r="AB24">
        <f t="shared" si="1"/>
        <v>0.016534391534391537</v>
      </c>
      <c r="AC24">
        <f t="shared" si="5"/>
        <v>1.2</v>
      </c>
      <c r="AD24">
        <f t="shared" si="6"/>
        <v>10</v>
      </c>
      <c r="AE24">
        <f t="shared" si="7"/>
        <v>10</v>
      </c>
      <c r="AF24">
        <f t="shared" si="8"/>
        <v>0.62</v>
      </c>
    </row>
    <row r="25" spans="1:32" ht="12.75">
      <c r="A25" s="2">
        <v>15</v>
      </c>
      <c r="B25" s="50">
        <f t="shared" si="0"/>
        <v>0.01678240740740741</v>
      </c>
      <c r="C25" s="2">
        <f t="shared" si="2"/>
        <v>1.8449999999999989</v>
      </c>
      <c r="D25" s="2">
        <f t="shared" si="3"/>
        <v>0.6243055555555556</v>
      </c>
      <c r="E25" s="2">
        <f t="shared" si="9"/>
        <v>1.1518437499999994</v>
      </c>
      <c r="Z25">
        <f>'Fahnenfläche und Gewicht'!C27/'Wirkliche Fahnenarmlänge'!B3</f>
        <v>0.034999999999999996</v>
      </c>
      <c r="AA25">
        <f>ATAN('Fahnenfläche und Gewicht'!C28*0.5*'Fahnenfläche und Gewicht'!C27^-1)*180/PI()</f>
        <v>25.286574346371534</v>
      </c>
      <c r="AB25">
        <f t="shared" si="1"/>
        <v>0.016534391534391537</v>
      </c>
      <c r="AC25">
        <f t="shared" si="5"/>
        <v>1.2</v>
      </c>
      <c r="AD25">
        <f t="shared" si="6"/>
        <v>10</v>
      </c>
      <c r="AE25">
        <f t="shared" si="7"/>
        <v>10</v>
      </c>
      <c r="AF25">
        <f t="shared" si="8"/>
        <v>0.62</v>
      </c>
    </row>
    <row r="26" spans="1:32" ht="12.75">
      <c r="A26" s="2">
        <v>16</v>
      </c>
      <c r="B26" s="50">
        <f t="shared" si="0"/>
        <v>0.017939814814814818</v>
      </c>
      <c r="C26" s="2">
        <f t="shared" si="2"/>
        <v>1.8799999999999988</v>
      </c>
      <c r="D26" s="2">
        <f t="shared" si="3"/>
        <v>0.6673611111111112</v>
      </c>
      <c r="E26" s="2">
        <f t="shared" si="9"/>
        <v>1.2546388888888882</v>
      </c>
      <c r="Z26">
        <f>'Fahnenfläche und Gewicht'!C27/'Wirkliche Fahnenarmlänge'!B3</f>
        <v>0.034999999999999996</v>
      </c>
      <c r="AA26">
        <f>ATAN('Fahnenfläche und Gewicht'!C28*0.5*'Fahnenfläche und Gewicht'!C27^-1)*180/PI()</f>
        <v>25.286574346371534</v>
      </c>
      <c r="AB26">
        <f t="shared" si="1"/>
        <v>0.016534391534391537</v>
      </c>
      <c r="AC26">
        <f t="shared" si="5"/>
        <v>1.2</v>
      </c>
      <c r="AD26">
        <f t="shared" si="6"/>
        <v>10</v>
      </c>
      <c r="AE26">
        <f t="shared" si="7"/>
        <v>10</v>
      </c>
      <c r="AF26">
        <f t="shared" si="8"/>
        <v>0.62</v>
      </c>
    </row>
    <row r="27" spans="1:32" ht="12.75">
      <c r="A27" s="2">
        <v>17</v>
      </c>
      <c r="B27" s="50">
        <f t="shared" si="0"/>
        <v>0.019097222222222224</v>
      </c>
      <c r="C27" s="2">
        <f t="shared" si="2"/>
        <v>1.9149999999999987</v>
      </c>
      <c r="D27" s="2">
        <f t="shared" si="3"/>
        <v>0.7104166666666667</v>
      </c>
      <c r="E27" s="2">
        <f t="shared" si="9"/>
        <v>1.3604479166666659</v>
      </c>
      <c r="Z27">
        <f>'Fahnenfläche und Gewicht'!C27/'Wirkliche Fahnenarmlänge'!B3</f>
        <v>0.034999999999999996</v>
      </c>
      <c r="AA27">
        <f>ATAN('Fahnenfläche und Gewicht'!C28*0.5*'Fahnenfläche und Gewicht'!C27^-1)*180/PI()</f>
        <v>25.286574346371534</v>
      </c>
      <c r="AB27">
        <f t="shared" si="1"/>
        <v>0.016534391534391537</v>
      </c>
      <c r="AC27">
        <f t="shared" si="5"/>
        <v>1.2</v>
      </c>
      <c r="AD27">
        <f t="shared" si="6"/>
        <v>10</v>
      </c>
      <c r="AE27">
        <f t="shared" si="7"/>
        <v>10</v>
      </c>
      <c r="AF27">
        <f t="shared" si="8"/>
        <v>0.62</v>
      </c>
    </row>
    <row r="28" spans="1:32" ht="12.75">
      <c r="A28" s="2">
        <v>18</v>
      </c>
      <c r="B28" s="50">
        <f t="shared" si="0"/>
        <v>0.020254629629629633</v>
      </c>
      <c r="C28" s="2">
        <f t="shared" si="2"/>
        <v>1.9499999999999986</v>
      </c>
      <c r="D28" s="2">
        <f t="shared" si="3"/>
        <v>0.7534722222222222</v>
      </c>
      <c r="E28" s="2">
        <f t="shared" si="9"/>
        <v>1.4692708333333322</v>
      </c>
      <c r="Z28">
        <f>'Fahnenfläche und Gewicht'!C27/'Wirkliche Fahnenarmlänge'!B3</f>
        <v>0.034999999999999996</v>
      </c>
      <c r="AA28">
        <f>ATAN('Fahnenfläche und Gewicht'!C28*0.5*'Fahnenfläche und Gewicht'!C27^-1)*180/PI()</f>
        <v>25.286574346371534</v>
      </c>
      <c r="AB28">
        <f t="shared" si="1"/>
        <v>0.016534391534391537</v>
      </c>
      <c r="AC28">
        <f t="shared" si="5"/>
        <v>1.2</v>
      </c>
      <c r="AD28">
        <f t="shared" si="6"/>
        <v>10</v>
      </c>
      <c r="AE28">
        <f t="shared" si="7"/>
        <v>10</v>
      </c>
      <c r="AF28">
        <f t="shared" si="8"/>
        <v>0.62</v>
      </c>
    </row>
    <row r="29" spans="1:32" ht="12.75">
      <c r="A29" s="2">
        <v>19</v>
      </c>
      <c r="B29" s="50">
        <f t="shared" si="0"/>
        <v>0.02141203703703704</v>
      </c>
      <c r="C29" s="2">
        <f t="shared" si="2"/>
        <v>1.9849999999999985</v>
      </c>
      <c r="D29" s="2">
        <f t="shared" si="3"/>
        <v>0.7965277777777777</v>
      </c>
      <c r="E29" s="2">
        <f t="shared" si="9"/>
        <v>1.5811076388888876</v>
      </c>
      <c r="Z29">
        <f>'Fahnenfläche und Gewicht'!C27/'Wirkliche Fahnenarmlänge'!B3</f>
        <v>0.034999999999999996</v>
      </c>
      <c r="AA29">
        <f>ATAN('Fahnenfläche und Gewicht'!C28*0.5*'Fahnenfläche und Gewicht'!C27^-1)*180/PI()</f>
        <v>25.286574346371534</v>
      </c>
      <c r="AB29">
        <f t="shared" si="1"/>
        <v>0.016534391534391537</v>
      </c>
      <c r="AC29">
        <f t="shared" si="5"/>
        <v>1.2</v>
      </c>
      <c r="AD29">
        <f t="shared" si="6"/>
        <v>10</v>
      </c>
      <c r="AE29">
        <f t="shared" si="7"/>
        <v>10</v>
      </c>
      <c r="AF29">
        <f t="shared" si="8"/>
        <v>0.62</v>
      </c>
    </row>
    <row r="30" spans="1:32" ht="12.75">
      <c r="A30" s="2">
        <v>20</v>
      </c>
      <c r="B30" s="50">
        <f t="shared" si="0"/>
        <v>0.022569444444444448</v>
      </c>
      <c r="C30" s="2">
        <f t="shared" si="2"/>
        <v>2.0199999999999987</v>
      </c>
      <c r="D30" s="2">
        <f t="shared" si="3"/>
        <v>0.8395833333333333</v>
      </c>
      <c r="E30" s="2">
        <f t="shared" si="9"/>
        <v>1.6959583333333323</v>
      </c>
      <c r="Z30">
        <f>'Fahnenfläche und Gewicht'!C27/'Wirkliche Fahnenarmlänge'!B3</f>
        <v>0.034999999999999996</v>
      </c>
      <c r="AA30">
        <f>ATAN('Fahnenfläche und Gewicht'!C28*0.5*'Fahnenfläche und Gewicht'!C27^-1)*180/PI()</f>
        <v>25.286574346371534</v>
      </c>
      <c r="AB30">
        <f t="shared" si="1"/>
        <v>0.016534391534391537</v>
      </c>
      <c r="AC30">
        <f t="shared" si="5"/>
        <v>1.2</v>
      </c>
      <c r="AD30">
        <f t="shared" si="6"/>
        <v>10</v>
      </c>
      <c r="AE30">
        <f t="shared" si="7"/>
        <v>10</v>
      </c>
      <c r="AF30">
        <f t="shared" si="8"/>
        <v>0.62</v>
      </c>
    </row>
    <row r="31" spans="1:32" ht="12.75">
      <c r="A31" s="2"/>
      <c r="B31" s="2"/>
      <c r="C31" s="2"/>
      <c r="D31" s="2"/>
      <c r="E31" s="2"/>
      <c r="Z31">
        <f>'Fahnenfläche und Gewicht'!C27/'Wirkliche Fahnenarmlänge'!B3</f>
        <v>0.034999999999999996</v>
      </c>
      <c r="AA31">
        <f>ATAN('Fahnenfläche und Gewicht'!C28*0.5*'Fahnenfläche und Gewicht'!C27^-1)*180/PI()</f>
        <v>25.286574346371534</v>
      </c>
      <c r="AB31">
        <f t="shared" si="1"/>
        <v>0.016534391534391537</v>
      </c>
      <c r="AC31">
        <f t="shared" si="5"/>
        <v>1.2</v>
      </c>
      <c r="AD31">
        <f t="shared" si="6"/>
        <v>10</v>
      </c>
      <c r="AE31">
        <f t="shared" si="7"/>
        <v>10</v>
      </c>
      <c r="AF31">
        <f t="shared" si="8"/>
        <v>0.62</v>
      </c>
    </row>
    <row r="32" spans="1:32" ht="12.75">
      <c r="A32" s="2" t="s">
        <v>57</v>
      </c>
      <c r="B32" s="50">
        <f>SUM(B11:B30)</f>
        <v>0.2314814814814815</v>
      </c>
      <c r="C32" s="2"/>
      <c r="D32" s="2"/>
      <c r="E32" s="53">
        <f>SUM(E11:E30)</f>
        <v>15.533368055555544</v>
      </c>
      <c r="Z32">
        <f>'Fahnenfläche und Gewicht'!C27/'Wirkliche Fahnenarmlänge'!B3</f>
        <v>0.034999999999999996</v>
      </c>
      <c r="AA32">
        <f>ATAN('Fahnenfläche und Gewicht'!C28*0.5*'Fahnenfläche und Gewicht'!C27^-1)*180/PI()</f>
        <v>25.286574346371534</v>
      </c>
      <c r="AB32">
        <f t="shared" si="1"/>
        <v>0.016534391534391537</v>
      </c>
      <c r="AC32">
        <f t="shared" si="5"/>
        <v>1.2</v>
      </c>
      <c r="AD32">
        <f t="shared" si="6"/>
        <v>10</v>
      </c>
      <c r="AE32">
        <f t="shared" si="7"/>
        <v>10</v>
      </c>
      <c r="AF32">
        <f t="shared" si="8"/>
        <v>0.62</v>
      </c>
    </row>
    <row r="33" spans="1:32" ht="12.75">
      <c r="A33" s="2" t="s">
        <v>53</v>
      </c>
      <c r="B33" s="2"/>
      <c r="C33" s="51" t="s">
        <v>58</v>
      </c>
      <c r="E33" s="2">
        <f>'Fahnenfläche und Gewicht'!C21</f>
        <v>15.5</v>
      </c>
      <c r="Z33">
        <f>'Fahnenfläche und Gewicht'!C27/'Wirkliche Fahnenarmlänge'!B3</f>
        <v>0.034999999999999996</v>
      </c>
      <c r="AA33">
        <f>ATAN('Fahnenfläche und Gewicht'!C28*0.5*'Fahnenfläche und Gewicht'!C27^-1)*180/PI()</f>
        <v>25.286574346371534</v>
      </c>
      <c r="AB33">
        <f t="shared" si="1"/>
        <v>0.016534391534391537</v>
      </c>
      <c r="AC33">
        <f t="shared" si="5"/>
        <v>1.2</v>
      </c>
      <c r="AD33">
        <f t="shared" si="6"/>
        <v>10</v>
      </c>
      <c r="AE33">
        <f t="shared" si="7"/>
        <v>10</v>
      </c>
      <c r="AF33">
        <f t="shared" si="8"/>
        <v>0.62</v>
      </c>
    </row>
    <row r="34" spans="26:32" ht="12.75">
      <c r="Z34">
        <f>'Fahnenfläche und Gewicht'!C27/'Wirkliche Fahnenarmlänge'!B3</f>
        <v>0.034999999999999996</v>
      </c>
      <c r="AA34">
        <f>ATAN('Fahnenfläche und Gewicht'!C28*0.5*'Fahnenfläche und Gewicht'!C27^-1)*180/PI()</f>
        <v>25.286574346371534</v>
      </c>
      <c r="AB34">
        <f t="shared" si="1"/>
        <v>0.016534391534391537</v>
      </c>
      <c r="AC34">
        <f t="shared" si="5"/>
        <v>1.2</v>
      </c>
      <c r="AD34">
        <f t="shared" si="6"/>
        <v>10</v>
      </c>
      <c r="AE34">
        <f t="shared" si="7"/>
        <v>10</v>
      </c>
      <c r="AF34">
        <f t="shared" si="8"/>
        <v>0.62</v>
      </c>
    </row>
    <row r="35" spans="26:32" ht="12.75">
      <c r="Z35">
        <f>'Fahnenfläche und Gewicht'!C27/'Wirkliche Fahnenarmlänge'!B3</f>
        <v>0.034999999999999996</v>
      </c>
      <c r="AA35">
        <f>ATAN('Fahnenfläche und Gewicht'!C28*0.5*'Fahnenfläche und Gewicht'!C27^-1)*180/PI()</f>
        <v>25.286574346371534</v>
      </c>
      <c r="AB35">
        <f t="shared" si="1"/>
        <v>0.016534391534391537</v>
      </c>
      <c r="AC35">
        <f t="shared" si="5"/>
        <v>1.2</v>
      </c>
      <c r="AD35">
        <f t="shared" si="6"/>
        <v>10</v>
      </c>
      <c r="AE35">
        <f t="shared" si="7"/>
        <v>10</v>
      </c>
      <c r="AF35">
        <f t="shared" si="8"/>
        <v>0.62</v>
      </c>
    </row>
    <row r="36" spans="26:32" ht="12.75">
      <c r="Z36">
        <f>'Fahnenfläche und Gewicht'!C27/'Wirkliche Fahnenarmlänge'!B3</f>
        <v>0.034999999999999996</v>
      </c>
      <c r="AA36">
        <f>ATAN('Fahnenfläche und Gewicht'!C28*0.5*'Fahnenfläche und Gewicht'!C27^-1)*180/PI()</f>
        <v>25.286574346371534</v>
      </c>
      <c r="AB36">
        <f t="shared" si="1"/>
        <v>0.016534391534391537</v>
      </c>
      <c r="AC36">
        <f t="shared" si="5"/>
        <v>1.2</v>
      </c>
      <c r="AD36">
        <f t="shared" si="6"/>
        <v>10</v>
      </c>
      <c r="AE36">
        <f t="shared" si="7"/>
        <v>10</v>
      </c>
      <c r="AF36">
        <f t="shared" si="8"/>
        <v>0.62</v>
      </c>
    </row>
    <row r="37" spans="26:32" ht="12.75">
      <c r="Z37">
        <f>'Fahnenfläche und Gewicht'!C27/'Wirkliche Fahnenarmlänge'!B3</f>
        <v>0.034999999999999996</v>
      </c>
      <c r="AA37">
        <f>ATAN('Fahnenfläche und Gewicht'!C28*0.5*'Fahnenfläche und Gewicht'!C27^-1)*180/PI()</f>
        <v>25.286574346371534</v>
      </c>
      <c r="AB37">
        <f t="shared" si="1"/>
        <v>0.016534391534391537</v>
      </c>
      <c r="AC37">
        <f t="shared" si="5"/>
        <v>1.2</v>
      </c>
      <c r="AD37">
        <f t="shared" si="6"/>
        <v>10</v>
      </c>
      <c r="AE37">
        <f t="shared" si="7"/>
        <v>10</v>
      </c>
      <c r="AF37">
        <f t="shared" si="8"/>
        <v>0.62</v>
      </c>
    </row>
    <row r="38" spans="26:32" ht="12.75">
      <c r="Z38">
        <f>'Fahnenfläche und Gewicht'!C27/'Wirkliche Fahnenarmlänge'!B3</f>
        <v>0.034999999999999996</v>
      </c>
      <c r="AA38">
        <f>ATAN('Fahnenfläche und Gewicht'!C28*0.5*'Fahnenfläche und Gewicht'!C27^-1)*180/PI()</f>
        <v>25.286574346371534</v>
      </c>
      <c r="AB38">
        <f t="shared" si="1"/>
        <v>0.016534391534391537</v>
      </c>
      <c r="AC38">
        <f t="shared" si="5"/>
        <v>1.2</v>
      </c>
      <c r="AD38">
        <f t="shared" si="6"/>
        <v>10</v>
      </c>
      <c r="AE38">
        <f t="shared" si="7"/>
        <v>10</v>
      </c>
      <c r="AF38">
        <f t="shared" si="8"/>
        <v>0.62</v>
      </c>
    </row>
    <row r="39" spans="26:32" ht="12.75">
      <c r="Z39">
        <f>'Fahnenfläche und Gewicht'!C27/'Wirkliche Fahnenarmlänge'!B3</f>
        <v>0.034999999999999996</v>
      </c>
      <c r="AA39">
        <f>ATAN('Fahnenfläche und Gewicht'!C28*0.5*'Fahnenfläche und Gewicht'!C27^-1)*180/PI()</f>
        <v>25.286574346371534</v>
      </c>
      <c r="AB39">
        <f t="shared" si="1"/>
        <v>0.016534391534391537</v>
      </c>
      <c r="AC39">
        <f t="shared" si="5"/>
        <v>1.2</v>
      </c>
      <c r="AD39">
        <f t="shared" si="6"/>
        <v>10</v>
      </c>
      <c r="AE39">
        <f t="shared" si="7"/>
        <v>10</v>
      </c>
      <c r="AF39">
        <f t="shared" si="8"/>
        <v>0.62</v>
      </c>
    </row>
    <row r="40" spans="26:32" ht="12.75">
      <c r="Z40">
        <f>'Fahnenfläche und Gewicht'!C27/'Wirkliche Fahnenarmlänge'!B3</f>
        <v>0.034999999999999996</v>
      </c>
      <c r="AA40">
        <f>ATAN('Fahnenfläche und Gewicht'!C28*0.5*'Fahnenfläche und Gewicht'!C27^-1)*180/PI()</f>
        <v>25.286574346371534</v>
      </c>
      <c r="AB40">
        <f t="shared" si="1"/>
        <v>0.016534391534391537</v>
      </c>
      <c r="AC40">
        <f t="shared" si="5"/>
        <v>1.2</v>
      </c>
      <c r="AD40">
        <f t="shared" si="6"/>
        <v>10</v>
      </c>
      <c r="AE40">
        <f t="shared" si="7"/>
        <v>10</v>
      </c>
      <c r="AF40">
        <f t="shared" si="8"/>
        <v>0.62</v>
      </c>
    </row>
    <row r="41" spans="26:32" ht="12.75">
      <c r="Z41">
        <f>'Fahnenfläche und Gewicht'!C27/'Wirkliche Fahnenarmlänge'!B3</f>
        <v>0.034999999999999996</v>
      </c>
      <c r="AA41">
        <f>ATAN('Fahnenfläche und Gewicht'!C28*0.5*'Fahnenfläche und Gewicht'!C27^-1)*180/PI()</f>
        <v>25.286574346371534</v>
      </c>
      <c r="AB41">
        <f t="shared" si="1"/>
        <v>0.016534391534391537</v>
      </c>
      <c r="AC41">
        <f t="shared" si="5"/>
        <v>1.2</v>
      </c>
      <c r="AD41">
        <f t="shared" si="6"/>
        <v>10</v>
      </c>
      <c r="AE41">
        <f t="shared" si="7"/>
        <v>10</v>
      </c>
      <c r="AF41">
        <f t="shared" si="8"/>
        <v>0.62</v>
      </c>
    </row>
    <row r="42" spans="26:32" ht="12.75">
      <c r="Z42">
        <f>'Fahnenfläche und Gewicht'!C27/'Wirkliche Fahnenarmlänge'!B3</f>
        <v>0.034999999999999996</v>
      </c>
      <c r="AA42">
        <f>ATAN('Fahnenfläche und Gewicht'!C28*0.5*'Fahnenfläche und Gewicht'!C27^-1)*180/PI()</f>
        <v>25.286574346371534</v>
      </c>
      <c r="AB42">
        <f t="shared" si="1"/>
        <v>0.016534391534391537</v>
      </c>
      <c r="AC42">
        <f t="shared" si="5"/>
        <v>1.2</v>
      </c>
      <c r="AD42">
        <f t="shared" si="6"/>
        <v>10</v>
      </c>
      <c r="AE42">
        <f t="shared" si="7"/>
        <v>10</v>
      </c>
      <c r="AF42">
        <f t="shared" si="8"/>
        <v>0.62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Dani</cp:lastModifiedBy>
  <dcterms:created xsi:type="dcterms:W3CDTF">2012-10-06T15:45:09Z</dcterms:created>
  <dcterms:modified xsi:type="dcterms:W3CDTF">2012-10-19T20:27:28Z</dcterms:modified>
  <cp:category/>
  <cp:version/>
  <cp:contentType/>
  <cp:contentStatus/>
</cp:coreProperties>
</file>