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795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Edit Cp factor column to fit the power curve of your blades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 Cp factor in this sheet is taken from Sheet 2
</t>
        </r>
      </text>
    </comment>
  </commentList>
</comments>
</file>

<file path=xl/sharedStrings.xml><?xml version="1.0" encoding="utf-8"?>
<sst xmlns="http://schemas.openxmlformats.org/spreadsheetml/2006/main" count="316" uniqueCount="235">
  <si>
    <t>1. TSR (n)</t>
  </si>
  <si>
    <t>RPM ( U / min)</t>
  </si>
  <si>
    <t>mm</t>
  </si>
  <si>
    <t>Watt</t>
  </si>
  <si>
    <t>%</t>
  </si>
  <si>
    <t>A</t>
  </si>
  <si>
    <t>V</t>
  </si>
  <si>
    <t>Tesla</t>
  </si>
  <si>
    <t>N52</t>
  </si>
  <si>
    <t>N50</t>
  </si>
  <si>
    <t>N48</t>
  </si>
  <si>
    <t>N45</t>
  </si>
  <si>
    <t>N42</t>
  </si>
  <si>
    <t>N40</t>
  </si>
  <si>
    <t>Insert Variables:</t>
  </si>
  <si>
    <t>Results:</t>
  </si>
  <si>
    <t>Magnetic Flux:</t>
  </si>
  <si>
    <t>1. voltage (Volt)</t>
  </si>
  <si>
    <t>a) Star connection (Y)</t>
  </si>
  <si>
    <t>Number of windings per coil</t>
  </si>
  <si>
    <t>b) Delta connection (D)</t>
  </si>
  <si>
    <t>b) Delta Connection (D)</t>
  </si>
  <si>
    <t>length per coil</t>
  </si>
  <si>
    <t>wires in hand</t>
  </si>
  <si>
    <t>3. number (n)</t>
  </si>
  <si>
    <t>Ohms</t>
  </si>
  <si>
    <t>(only off grid)</t>
  </si>
  <si>
    <t>voltage loss on rectifier</t>
  </si>
  <si>
    <t>power of Rotor</t>
  </si>
  <si>
    <t>current before rectifier</t>
  </si>
  <si>
    <t>Power of Generator</t>
  </si>
  <si>
    <t>Power lost in Stator</t>
  </si>
  <si>
    <t>current after rectifier</t>
  </si>
  <si>
    <t>width of coil leg</t>
  </si>
  <si>
    <t>packing density</t>
  </si>
  <si>
    <t>Turns</t>
  </si>
  <si>
    <t>total efficiency after rectifier</t>
  </si>
  <si>
    <t>total efficiency of system</t>
  </si>
  <si>
    <t>Efficiency of Generator</t>
  </si>
  <si>
    <t>density of air</t>
  </si>
  <si>
    <t>power loss by rectifier</t>
  </si>
  <si>
    <t>power to battery</t>
  </si>
  <si>
    <t>diameter of wire</t>
  </si>
  <si>
    <t>number of coils</t>
  </si>
  <si>
    <t>1. coil(s)</t>
  </si>
  <si>
    <t>RPS ( U / sec)</t>
  </si>
  <si>
    <t xml:space="preserve"> </t>
  </si>
  <si>
    <t>distance end of coil to edge of stator</t>
  </si>
  <si>
    <t>number of phases</t>
  </si>
  <si>
    <t>feet</t>
  </si>
  <si>
    <t>meters</t>
  </si>
  <si>
    <t>mph</t>
  </si>
  <si>
    <t>English -&gt; SI Conversions</t>
  </si>
  <si>
    <t>inch</t>
  </si>
  <si>
    <t>m/sec</t>
  </si>
  <si>
    <t>2. density factor</t>
  </si>
  <si>
    <t>rotor efficiency</t>
  </si>
  <si>
    <t>SI -&gt; English Conversions</t>
  </si>
  <si>
    <t>3. Magnetic Flux Density:</t>
  </si>
  <si>
    <t>4. Number Of Windings Needed:</t>
  </si>
  <si>
    <t>5. Length Of Wire:</t>
  </si>
  <si>
    <t>7. Generator Resistance:</t>
  </si>
  <si>
    <t>1. Calculate Cut-in:</t>
  </si>
  <si>
    <t>current capacity of magnet wire in coil: d2 x 4869.48 (d in inches)</t>
  </si>
  <si>
    <t>AWG       Dia-mils  TPI       Dia-mm    Circ-mils Ohms/Kft  Ft/Ohm    Ft/Lb     Ohms/Lb   Lb/Kft    *Amps     MaxAmps</t>
  </si>
  <si>
    <t>0000       459.99    2.1740    11.684    211592    0.0490     20402    1.5613    0.0001    640.48    282.12    423.18</t>
  </si>
  <si>
    <t>000        409.63    2.4412    10.405    167800    0.0618     16180    1.9688    0.0001    507.93    223.73    335.60</t>
  </si>
  <si>
    <t>00         364.79    2.7413    9.2657    133072    0.0779     12831    2.4826    0.0002    402.80    177.43    266.14</t>
  </si>
  <si>
    <t xml:space="preserve"> 0         324.85    3.0783    8.2513    105531    0.0983     10175    3.1305    0.0003    319.44    140.71    211.06</t>
  </si>
  <si>
    <t xml:space="preserve"> 1         289.29    3.4567    7.3480     83690    0.1239    8069.5    3.9475    0.0005    253.33    111.59    167.38</t>
  </si>
  <si>
    <t xml:space="preserve"> 2         257.62    3.8817    6.5436     66369    0.1563    6399.4    4.9777    0.0008    200.90    88.492    132.74</t>
  </si>
  <si>
    <t xml:space="preserve"> 3         229.42    4.3588    5.8272     52633    0.1970    5075.0    6.2767    0.0012    159.32    70.177    105.27</t>
  </si>
  <si>
    <t xml:space="preserve"> 4         204.30    4.8947    5.1893     41740    0.2485    4024.7    7.9148    0.0020    126.35    55.653    83.480</t>
  </si>
  <si>
    <t xml:space="preserve"> 5         181.94    5.4964    4.6212     33101    0.3133    3191.7    9.9804    0.0031    100.20    44.135    66.203</t>
  </si>
  <si>
    <t xml:space="preserve"> 6         162.02    6.1721    4.1153     26251    0.3951    2531.1    12.585    0.0050    79.460    35.001    52.501</t>
  </si>
  <si>
    <t xml:space="preserve"> 7         144.28    6.9308    3.6648     20818    0.4982    2007.3    15.869    0.0079    63.014    27.757    41.635</t>
  </si>
  <si>
    <t xml:space="preserve"> 8         128.49    7.7828    3.2636     16509    0.6282    1591.8    20.011    0.0126    49.973    22.012    33.018</t>
  </si>
  <si>
    <t xml:space="preserve"> 9         114.42    8.7396    2.9063     13092    0.7921    1262.4    25.233    0.0200    39.630    17.456    26.185</t>
  </si>
  <si>
    <t>10         101.90    9.8140    2.5881     10383    0.9989    1001.1    31.819    0.0318    31.428    13.844    20.765</t>
  </si>
  <si>
    <t>11         90.741    11.020    2.3048    8233.9    1.2596    793.93    40.122    0.0505    24.924    10.978    16.468</t>
  </si>
  <si>
    <t>12         80.807    12.375    2.0525    6529.8    1.5883    629.61    50.593    0.0804    19.765    8.7064    13.060</t>
  </si>
  <si>
    <t>13         71.961    13.896    1.8278    5178.3    2.0028    499.31    63.797    0.1278    15.675    6.9045    10.357</t>
  </si>
  <si>
    <t>14         64.083    15.605    1.6277    4106.6    2.5255    395.97    80.447    0.2031    12.431    5.4755    8.2132</t>
  </si>
  <si>
    <t>15         57.067    17.523    1.4495    3256.7    3.1845    314.02    101.44    0.3230    9.8579    4.3423    6.5134</t>
  </si>
  <si>
    <t>16         50.820    19.677    1.2908    2582.7    4.0156    249.03    127.91    0.5136    7.8177    3.4436    5.1654</t>
  </si>
  <si>
    <t>17         45.257    22.096    1.1495    2048.2    5.0636    197.49    161.30    0.8167    6.1997    2.7309    4.0963</t>
  </si>
  <si>
    <t>18         40.302    24.813    1.0237    1624.3    6.3851    156.62    203.39    1.2986    4.9166    2.1657    3.2485</t>
  </si>
  <si>
    <t>19         35.890    27.863    0.9116    1288.1    8.0514    124.20    256.47    2.0648    3.8991    1.7175    2.5762</t>
  </si>
  <si>
    <t>20         31.961    31.288    0.8118    1021.5    10.153    98.496    323.41    3.2832    3.0921    1.3620    2.0430</t>
  </si>
  <si>
    <t>21         28.462    35.134    0.7229    810.10    12.802    78.111    407.81    5.2205    2.4521    1.0801    1.6202</t>
  </si>
  <si>
    <t>22         25.346    39.453    0.6438    642.44    16.143    61.945    514.23    8.3009    1.9446    0.8566    1.2849</t>
  </si>
  <si>
    <t>23         22.572    44.304    0.5733    509.48    20.356    49.125    648.44    13.199    1.5422    0.6793    1.0190</t>
  </si>
  <si>
    <t>24         20.101    49.750    0.5106    404.03    25.669    38.958    817.66    20.987    1.2230    0.5387    0.8081</t>
  </si>
  <si>
    <t>25         17.900    55.866    0.4547    320.41    32.368    30.895    1031.1    33.371    0.9699    0.4272    0.6408</t>
  </si>
  <si>
    <t>26         15.940    62.733    0.4049    254.10    40.815    24.501    1300.1    53.061    0.7692    0.3388    0.5082</t>
  </si>
  <si>
    <t>27         14.195    70.445    0.3606    201.51    51.467    19.430    1639.4    84.371    0.6100    0.2687    0.4030</t>
  </si>
  <si>
    <t>28         12.641    79.105    0.3211    159.80    64.898    15.409    2067.3    134.15    0.4837    0.2131    0.3196</t>
  </si>
  <si>
    <t>29         11.257    88.830    0.2859    126.73    81.835    12.220    2606.8    213.31    0.3836    0.1690    0.2535</t>
  </si>
  <si>
    <t>30         10.025    99.750    0.2546    100.50    103.19    9.6906    3287.1    339.18    0.3042    0.1340    0.2010</t>
  </si>
  <si>
    <t>31         8.9276    112.01    0.2268    79.702    130.12    7.6850    4145.0    539.32    0.2413    0.1063    0.1594</t>
  </si>
  <si>
    <t>32         7.9503    125.78    0.2019    63.207    164.08    6.0945    5226.7    857.55    0.1913    0.0843    0.1264</t>
  </si>
  <si>
    <t>33         7.0799    141.24    0.1798    50.125    206.90    4.8332    6590.8    1363.6    0.1517    0.0668    0.1003</t>
  </si>
  <si>
    <t>34         6.3048    158.61    0.1601    39.751    260.90    3.8329    8310.8    2168.1    0.1203    0.0530    0.0795</t>
  </si>
  <si>
    <t>35         5.6146    178.11    0.1426    31.524    328.99    3.0396     10480    3447.5    0.0954    0.0420    0.0630</t>
  </si>
  <si>
    <t>36         5.0000    200.00    0.1270    25.000    414.85    2.4105     13215    5481.7    0.0757    0.0333    0.0500</t>
  </si>
  <si>
    <t>37         4.4526    224.59    0.1131    19.826    523.11    1.9116     16663    8716.2    0.0600    0.0264    0.0397</t>
  </si>
  <si>
    <t>38         3.9652    252.20    0.1007    15.723    659.63    1.5160     21012     13859    0.0476    0.0210    0.0314</t>
  </si>
  <si>
    <t>39         3.5311    283.20    0.0897    12.469    831.78    1.2022     26496     22037    0.0377    0.0166    0.0249</t>
  </si>
  <si>
    <t>40         3.1445    318.01    0.0799    9.8880    1048.9    0.9534     33410     35040    0.0299    0.0132    0.0198</t>
  </si>
  <si>
    <t>------------------------</t>
  </si>
  <si>
    <t>AWG       D.C. OHMS     WIRE DIAM   APPROX. TURNS PER      FEET PER</t>
  </si>
  <si>
    <t>SIZE     PER 1000 FT     INCHES     INCH, SOLID ENAMEL      POUND</t>
  </si>
  <si>
    <t xml:space="preserve">                                    COVERED</t>
  </si>
  <si>
    <t xml:space="preserve"> 1        .1264          .2893         X                    3.947</t>
  </si>
  <si>
    <t xml:space="preserve"> 2        .1593          .2576         X                    4.977</t>
  </si>
  <si>
    <t xml:space="preserve"> 3        .2009          .2294         X                    6.276</t>
  </si>
  <si>
    <t xml:space="preserve"> 4        .2533          .2043         X                    7.914</t>
  </si>
  <si>
    <t xml:space="preserve"> 5        .3195          .1819         X                    9.980</t>
  </si>
  <si>
    <t xml:space="preserve"> 6        .4028          .1620         X                   12.58</t>
  </si>
  <si>
    <t xml:space="preserve"> 7        .5080          .1443         X                   15.87</t>
  </si>
  <si>
    <t xml:space="preserve"> 8        .6405          .1286         7.6                 20.01</t>
  </si>
  <si>
    <t xml:space="preserve"> 9        .8077          .1144         8.6                 25.23</t>
  </si>
  <si>
    <t xml:space="preserve"> 10      1.018           .1019         9.6                 31.82</t>
  </si>
  <si>
    <t xml:space="preserve"> 11      1.284           .0907         10.7                40.12</t>
  </si>
  <si>
    <t xml:space="preserve"> 12      1.619           .0808         12.0                50.59</t>
  </si>
  <si>
    <t xml:space="preserve"> 13      2.042           .0720         13.5                63.80</t>
  </si>
  <si>
    <t xml:space="preserve"> 14      2.524           .0641         15                  80.44</t>
  </si>
  <si>
    <t xml:space="preserve"> 15      3.181           .0571         16.8                101.40</t>
  </si>
  <si>
    <t xml:space="preserve"> 16      4.018           .0508         18.9                127.90</t>
  </si>
  <si>
    <t xml:space="preserve"> 17      5.054           .0453         21.2                161.3</t>
  </si>
  <si>
    <t xml:space="preserve"> 18      6.386           .0403         23.6                203.4</t>
  </si>
  <si>
    <t xml:space="preserve"> 19      8.046           .0359         26.4                256.5</t>
  </si>
  <si>
    <t xml:space="preserve"> 20     10.13            .0320         29.4                323.4</t>
  </si>
  <si>
    <t xml:space="preserve"> 21     12.77            .0285         33.1                407.8</t>
  </si>
  <si>
    <t xml:space="preserve"> 22     16.20            .0253         37.0                514.2</t>
  </si>
  <si>
    <t xml:space="preserve"> 23     20.30            .0226         41.3                648.4</t>
  </si>
  <si>
    <t xml:space="preserve"> 24     25.67            .0201         46.3                817.7</t>
  </si>
  <si>
    <t xml:space="preserve"> 25     32.37            .0179         51.7               1031</t>
  </si>
  <si>
    <t xml:space="preserve"> 26     41.02            .0159         58.0               1300</t>
  </si>
  <si>
    <t xml:space="preserve"> 27     51.44            .0142         64.9               1639</t>
  </si>
  <si>
    <t xml:space="preserve"> 28     65.31            .0126         72.7               2067</t>
  </si>
  <si>
    <t xml:space="preserve"> 29     81.21            .0113         81.6               2607</t>
  </si>
  <si>
    <t xml:space="preserve"> 30    103.7             .0100         90.5               3287</t>
  </si>
  <si>
    <t xml:space="preserve"> 31    130.9             .0089         101                4145</t>
  </si>
  <si>
    <t xml:space="preserve"> 32    162.0             .0080         113                5227</t>
  </si>
  <si>
    <t xml:space="preserve"> 33    205.7             .0071         127                6591</t>
  </si>
  <si>
    <t xml:space="preserve"> 34    261.3             .0063         143                8310</t>
  </si>
  <si>
    <t xml:space="preserve"> 35    330.7             .0056         158               10480</t>
  </si>
  <si>
    <t xml:space="preserve"> 36    414.8             .0050         175               13210</t>
  </si>
  <si>
    <t xml:space="preserve"> 37    512.1             .0045         198               16660</t>
  </si>
  <si>
    <t xml:space="preserve"> 38    648.2             .0040         224               21010</t>
  </si>
  <si>
    <t xml:space="preserve"> 39    846.6             .0036         248               26500</t>
  </si>
  <si>
    <t xml:space="preserve"> 40   1079               .0031         282               33410</t>
  </si>
  <si>
    <t xml:space="preserve"> 41   1323               .0028</t>
  </si>
  <si>
    <t xml:space="preserve"> 42   1659               .0025</t>
  </si>
  <si>
    <t xml:space="preserve"> 43   2143               .0022</t>
  </si>
  <si>
    <t xml:space="preserve"> 44   2593               .0020</t>
  </si>
  <si>
    <t xml:space="preserve"> 45   3348               .00176</t>
  </si>
  <si>
    <t xml:space="preserve"> 46   4207               .00157</t>
  </si>
  <si>
    <t xml:space="preserve"> 47   5291               .00140</t>
  </si>
  <si>
    <t>2. ohms of wire run</t>
  </si>
  <si>
    <t>ohms/Kft of winding</t>
  </si>
  <si>
    <t>inches</t>
  </si>
  <si>
    <t>width of bottom pins in coil winder</t>
  </si>
  <si>
    <t>1. ohms/ft of winding</t>
  </si>
  <si>
    <t xml:space="preserve">  (see chart below)</t>
  </si>
  <si>
    <t xml:space="preserve">  (measured from generator terminals to rectifier)</t>
  </si>
  <si>
    <t>2. length (in)</t>
  </si>
  <si>
    <t>3. width (in)</t>
  </si>
  <si>
    <t>4. width (in)</t>
  </si>
  <si>
    <t>5. width (in)</t>
  </si>
  <si>
    <t>6. distance (in)</t>
  </si>
  <si>
    <t xml:space="preserve">7. distance (in) </t>
  </si>
  <si>
    <t>space between coils</t>
  </si>
  <si>
    <t>minimum stator diameter</t>
  </si>
  <si>
    <t>recommended rotor diameter</t>
  </si>
  <si>
    <t>coil thickness</t>
  </si>
  <si>
    <t xml:space="preserve"> (1.8 for round wire in neatly wound coil - larger number for looser coils)</t>
  </si>
  <si>
    <t>Current (Pe+Pv)</t>
  </si>
  <si>
    <t>P(electric)</t>
  </si>
  <si>
    <t>P(Loss)</t>
  </si>
  <si>
    <t>P(mechanical)</t>
  </si>
  <si>
    <t>P(Battery)</t>
  </si>
  <si>
    <t>Resistance</t>
  </si>
  <si>
    <t>Current (A)</t>
  </si>
  <si>
    <t>L(rectifier)</t>
  </si>
  <si>
    <t>L(Rectifier)</t>
  </si>
  <si>
    <t>distance top to bottom pins in coil winder</t>
  </si>
  <si>
    <t>Tip Speed Ratio at Generator Cut-in</t>
  </si>
  <si>
    <t>American Wire Gauge Reference Chart</t>
  </si>
  <si>
    <t>Magnet Wire Reference</t>
  </si>
  <si>
    <t>Rev: 20100422</t>
  </si>
  <si>
    <t>Cp factor</t>
  </si>
  <si>
    <t>magnet thickness [inches - mm]</t>
  </si>
  <si>
    <t>airgap [inches - mm]</t>
  </si>
  <si>
    <t xml:space="preserve"> Notes: AWG 14 dual-strand</t>
  </si>
  <si>
    <t>grade ( Tesla)</t>
  </si>
  <si>
    <t>4. number poles (n)</t>
  </si>
  <si>
    <t>5. phases (n)</t>
  </si>
  <si>
    <t>calculated generator resistance</t>
  </si>
  <si>
    <t>furling speed (fully furled) [mph - m/s]</t>
  </si>
  <si>
    <t>&gt;&gt; max 2x height of magnet for dual rotor</t>
  </si>
  <si>
    <t>1. D (inches)</t>
  </si>
  <si>
    <t>resistance of winding wire</t>
  </si>
  <si>
    <t>resistance of wire run</t>
  </si>
  <si>
    <t>Cut-in Wind Speed [V mph - m/s]</t>
  </si>
  <si>
    <t>Rotor Diameter [D ft - meters]</t>
  </si>
  <si>
    <t xml:space="preserve"> &gt;&gt; maximum that will fit ---&gt;</t>
  </si>
  <si>
    <t>open voltage</t>
  </si>
  <si>
    <t>RPM/volt</t>
  </si>
  <si>
    <t>revolutions per second</t>
  </si>
  <si>
    <t>revolutions per minute</t>
  </si>
  <si>
    <t>Wind Turbine Generator Calculator - 10 foot 12 volt example</t>
  </si>
  <si>
    <r>
      <t>kg/m</t>
    </r>
    <r>
      <rPr>
        <vertAlign val="superscript"/>
        <sz val="10"/>
        <rFont val="Arial"/>
        <family val="2"/>
      </rPr>
      <t>3</t>
    </r>
  </si>
  <si>
    <t>V(mph)</t>
  </si>
  <si>
    <t>V(m/s)</t>
  </si>
  <si>
    <t>coil dimensions</t>
  </si>
  <si>
    <t>number of generator poles</t>
  </si>
  <si>
    <t>width of top pins in coil winder</t>
  </si>
  <si>
    <t>6. Stator Thickness:</t>
  </si>
  <si>
    <t>feet --&gt;</t>
  </si>
  <si>
    <t>inch --&gt;</t>
  </si>
  <si>
    <t>mph --&gt;</t>
  </si>
  <si>
    <t>meters --&gt;</t>
  </si>
  <si>
    <t>mm --&gt;</t>
  </si>
  <si>
    <t>m/sec --&gt;</t>
  </si>
  <si>
    <t>2. Coil/Stator/Generator Rotor Size:</t>
  </si>
  <si>
    <t>magnet power</t>
  </si>
  <si>
    <t>magnet width [inches - mm]</t>
  </si>
  <si>
    <t>magnet length [inches - mm]</t>
  </si>
  <si>
    <t>DC charging voltage</t>
  </si>
  <si>
    <t>8.Calculated Efficiency:</t>
  </si>
  <si>
    <t>Power Graph:</t>
  </si>
  <si>
    <t>created by Max on Fieldlines</t>
  </si>
  <si>
    <t>revised by Chris Olson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</si>
</sst>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name val="Arial"/>
      <family val="2"/>
    </font>
    <font>
      <sz val="10"/>
      <name val="Courier New"/>
      <family val="0"/>
    </font>
    <font>
      <sz val="10"/>
      <name val="Arial Black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4" borderId="8" xfId="0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172" fontId="0" fillId="3" borderId="9" xfId="0" applyNumberFormat="1" applyFont="1" applyFill="1" applyBorder="1" applyAlignment="1">
      <alignment horizontal="right"/>
    </xf>
    <xf numFmtId="172" fontId="0" fillId="3" borderId="10" xfId="0" applyNumberFormat="1" applyFont="1" applyFill="1" applyBorder="1" applyAlignment="1">
      <alignment horizontal="right"/>
    </xf>
    <xf numFmtId="172" fontId="1" fillId="3" borderId="10" xfId="0" applyNumberFormat="1" applyFont="1" applyFill="1" applyBorder="1" applyAlignment="1">
      <alignment horizontal="right"/>
    </xf>
    <xf numFmtId="172" fontId="3" fillId="3" borderId="10" xfId="0" applyNumberFormat="1" applyFont="1" applyFill="1" applyBorder="1" applyAlignment="1">
      <alignment horizontal="right"/>
    </xf>
    <xf numFmtId="0" fontId="0" fillId="5" borderId="11" xfId="0" applyFill="1" applyBorder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12" xfId="0" applyFill="1" applyBorder="1" applyAlignment="1">
      <alignment/>
    </xf>
    <xf numFmtId="2" fontId="0" fillId="6" borderId="12" xfId="0" applyNumberFormat="1" applyFont="1" applyFill="1" applyBorder="1" applyAlignment="1">
      <alignment horizontal="left"/>
    </xf>
    <xf numFmtId="2" fontId="0" fillId="6" borderId="12" xfId="0" applyNumberFormat="1" applyFill="1" applyBorder="1" applyAlignment="1">
      <alignment/>
    </xf>
    <xf numFmtId="2" fontId="0" fillId="6" borderId="0" xfId="0" applyNumberFormat="1" applyFont="1" applyFill="1" applyBorder="1" applyAlignment="1">
      <alignment horizontal="left"/>
    </xf>
    <xf numFmtId="2" fontId="0" fillId="6" borderId="0" xfId="0" applyNumberFormat="1" applyFill="1" applyBorder="1" applyAlignment="1">
      <alignment/>
    </xf>
    <xf numFmtId="172" fontId="0" fillId="3" borderId="7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/>
    </xf>
    <xf numFmtId="0" fontId="0" fillId="6" borderId="13" xfId="0" applyFill="1" applyBorder="1" applyAlignment="1">
      <alignment/>
    </xf>
    <xf numFmtId="172" fontId="0" fillId="6" borderId="13" xfId="0" applyNumberFormat="1" applyFont="1" applyFill="1" applyBorder="1" applyAlignment="1">
      <alignment horizontal="right"/>
    </xf>
    <xf numFmtId="0" fontId="1" fillId="7" borderId="14" xfId="0" applyFont="1" applyFill="1" applyBorder="1" applyAlignment="1">
      <alignment/>
    </xf>
    <xf numFmtId="0" fontId="0" fillId="7" borderId="15" xfId="0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5" borderId="21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1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0" fillId="6" borderId="22" xfId="0" applyFill="1" applyBorder="1" applyAlignment="1">
      <alignment/>
    </xf>
    <xf numFmtId="0" fontId="5" fillId="8" borderId="23" xfId="0" applyFont="1" applyFill="1" applyBorder="1" applyAlignment="1">
      <alignment/>
    </xf>
    <xf numFmtId="0" fontId="5" fillId="8" borderId="21" xfId="0" applyFont="1" applyFill="1" applyBorder="1" applyAlignment="1">
      <alignment/>
    </xf>
    <xf numFmtId="0" fontId="0" fillId="6" borderId="11" xfId="0" applyFill="1" applyBorder="1" applyAlignment="1">
      <alignment/>
    </xf>
    <xf numFmtId="0" fontId="1" fillId="6" borderId="24" xfId="0" applyFont="1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1" fillId="6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2" xfId="0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27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6" borderId="28" xfId="0" applyFill="1" applyBorder="1" applyAlignment="1">
      <alignment/>
    </xf>
    <xf numFmtId="2" fontId="1" fillId="9" borderId="1" xfId="0" applyNumberFormat="1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6" borderId="32" xfId="0" applyFill="1" applyBorder="1" applyAlignment="1">
      <alignment/>
    </xf>
    <xf numFmtId="1" fontId="0" fillId="6" borderId="0" xfId="0" applyNumberFormat="1" applyFill="1" applyAlignment="1">
      <alignment/>
    </xf>
    <xf numFmtId="0" fontId="4" fillId="6" borderId="0" xfId="0" applyFont="1" applyFill="1" applyAlignment="1">
      <alignment/>
    </xf>
    <xf numFmtId="0" fontId="0" fillId="6" borderId="33" xfId="0" applyFill="1" applyBorder="1" applyAlignment="1">
      <alignment/>
    </xf>
    <xf numFmtId="2" fontId="0" fillId="6" borderId="0" xfId="0" applyNumberFormat="1" applyFill="1" applyAlignment="1">
      <alignment/>
    </xf>
    <xf numFmtId="0" fontId="0" fillId="2" borderId="34" xfId="0" applyFill="1" applyBorder="1" applyAlignment="1">
      <alignment/>
    </xf>
    <xf numFmtId="0" fontId="6" fillId="8" borderId="0" xfId="0" applyFont="1" applyFill="1" applyAlignment="1">
      <alignment/>
    </xf>
    <xf numFmtId="0" fontId="0" fillId="0" borderId="12" xfId="0" applyBorder="1" applyAlignment="1">
      <alignment/>
    </xf>
    <xf numFmtId="0" fontId="0" fillId="8" borderId="0" xfId="0" applyFill="1" applyAlignment="1">
      <alignment/>
    </xf>
    <xf numFmtId="0" fontId="0" fillId="8" borderId="32" xfId="0" applyFill="1" applyBorder="1" applyAlignment="1">
      <alignment/>
    </xf>
    <xf numFmtId="0" fontId="0" fillId="10" borderId="0" xfId="0" applyFill="1" applyBorder="1" applyAlignment="1">
      <alignment horizontal="right"/>
    </xf>
    <xf numFmtId="2" fontId="0" fillId="3" borderId="9" xfId="0" applyNumberFormat="1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4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36" xfId="0" applyFill="1" applyBorder="1" applyAlignment="1">
      <alignment/>
    </xf>
    <xf numFmtId="0" fontId="1" fillId="7" borderId="9" xfId="0" applyFont="1" applyFill="1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/>
      <protection locked="0"/>
    </xf>
    <xf numFmtId="0" fontId="1" fillId="7" borderId="7" xfId="0" applyFont="1" applyFill="1" applyBorder="1" applyAlignment="1" applyProtection="1">
      <alignment/>
      <protection locked="0"/>
    </xf>
    <xf numFmtId="0" fontId="1" fillId="7" borderId="1" xfId="0" applyFont="1" applyFill="1" applyBorder="1" applyAlignment="1" applyProtection="1">
      <alignment/>
      <protection locked="0"/>
    </xf>
    <xf numFmtId="0" fontId="1" fillId="7" borderId="37" xfId="0" applyFont="1" applyFill="1" applyBorder="1" applyAlignment="1" applyProtection="1">
      <alignment/>
      <protection locked="0"/>
    </xf>
    <xf numFmtId="2" fontId="1" fillId="7" borderId="9" xfId="0" applyNumberFormat="1" applyFont="1" applyFill="1" applyBorder="1" applyAlignment="1" applyProtection="1">
      <alignment horizontal="left"/>
      <protection locked="0"/>
    </xf>
    <xf numFmtId="2" fontId="1" fillId="7" borderId="10" xfId="0" applyNumberFormat="1" applyFont="1" applyFill="1" applyBorder="1" applyAlignment="1" applyProtection="1">
      <alignment horizontal="left"/>
      <protection locked="0"/>
    </xf>
    <xf numFmtId="2" fontId="1" fillId="7" borderId="38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39" xfId="0" applyBorder="1" applyAlignment="1">
      <alignment/>
    </xf>
    <xf numFmtId="0" fontId="0" fillId="0" borderId="12" xfId="0" applyFill="1" applyBorder="1" applyAlignment="1">
      <alignment/>
    </xf>
    <xf numFmtId="0" fontId="4" fillId="6" borderId="0" xfId="0" applyFont="1" applyFill="1" applyBorder="1" applyAlignment="1">
      <alignment/>
    </xf>
    <xf numFmtId="178" fontId="0" fillId="0" borderId="0" xfId="0" applyNumberFormat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/>
      <protection locked="0"/>
    </xf>
    <xf numFmtId="2" fontId="0" fillId="0" borderId="36" xfId="0" applyNumberFormat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32" xfId="0" applyFill="1" applyBorder="1" applyAlignment="1">
      <alignment/>
    </xf>
    <xf numFmtId="172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1" fillId="3" borderId="6" xfId="0" applyFont="1" applyFill="1" applyBorder="1" applyAlignment="1" applyProtection="1">
      <alignment/>
      <protection/>
    </xf>
    <xf numFmtId="0" fontId="1" fillId="7" borderId="42" xfId="0" applyFont="1" applyFill="1" applyBorder="1" applyAlignment="1" applyProtection="1">
      <alignment/>
      <protection locked="0"/>
    </xf>
    <xf numFmtId="0" fontId="0" fillId="2" borderId="43" xfId="0" applyFill="1" applyBorder="1" applyAlignment="1">
      <alignment/>
    </xf>
    <xf numFmtId="178" fontId="0" fillId="6" borderId="0" xfId="0" applyNumberFormat="1" applyFill="1" applyBorder="1" applyAlignment="1">
      <alignment/>
    </xf>
    <xf numFmtId="2" fontId="0" fillId="6" borderId="0" xfId="0" applyNumberFormat="1" applyFill="1" applyAlignment="1" applyProtection="1">
      <alignment/>
      <protection locked="0"/>
    </xf>
    <xf numFmtId="2" fontId="1" fillId="7" borderId="10" xfId="0" applyNumberFormat="1" applyFont="1" applyFill="1" applyBorder="1" applyAlignment="1" applyProtection="1">
      <alignment/>
      <protection locked="0"/>
    </xf>
    <xf numFmtId="172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2" fontId="1" fillId="3" borderId="10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172" fontId="1" fillId="3" borderId="7" xfId="0" applyNumberFormat="1" applyFont="1" applyFill="1" applyBorder="1" applyAlignment="1" applyProtection="1">
      <alignment horizontal="left"/>
      <protection/>
    </xf>
    <xf numFmtId="172" fontId="1" fillId="7" borderId="1" xfId="0" applyNumberFormat="1" applyFont="1" applyFill="1" applyBorder="1" applyAlignment="1" applyProtection="1">
      <alignment horizontal="center"/>
      <protection locked="0"/>
    </xf>
    <xf numFmtId="178" fontId="1" fillId="3" borderId="1" xfId="0" applyNumberFormat="1" applyFont="1" applyFill="1" applyBorder="1" applyAlignment="1" applyProtection="1">
      <alignment/>
      <protection/>
    </xf>
    <xf numFmtId="2" fontId="1" fillId="3" borderId="2" xfId="0" applyNumberFormat="1" applyFont="1" applyFill="1" applyBorder="1" applyAlignment="1" applyProtection="1">
      <alignment/>
      <protection/>
    </xf>
    <xf numFmtId="2" fontId="1" fillId="3" borderId="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72" fontId="0" fillId="3" borderId="9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0" borderId="25" xfId="0" applyBorder="1" applyAlignment="1">
      <alignment/>
    </xf>
    <xf numFmtId="0" fontId="10" fillId="6" borderId="21" xfId="0" applyFont="1" applyFill="1" applyBorder="1" applyAlignment="1">
      <alignment horizontal="center"/>
    </xf>
    <xf numFmtId="2" fontId="1" fillId="3" borderId="6" xfId="0" applyNumberFormat="1" applyFont="1" applyFill="1" applyBorder="1" applyAlignment="1" applyProtection="1">
      <alignment/>
      <protection/>
    </xf>
    <xf numFmtId="0" fontId="1" fillId="7" borderId="2" xfId="0" applyFont="1" applyFill="1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Calculated Power Curves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Star Configuration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Sheet2!$F$7:$F$91</c:f>
              <c:numCache>
                <c:ptCount val="85"/>
                <c:pt idx="0">
                  <c:v>4.473872584108804</c:v>
                </c:pt>
                <c:pt idx="1">
                  <c:v>5.592340730136006</c:v>
                </c:pt>
                <c:pt idx="2">
                  <c:v>6.710808876163206</c:v>
                </c:pt>
                <c:pt idx="3">
                  <c:v>7.829277022190408</c:v>
                </c:pt>
                <c:pt idx="4">
                  <c:v>8.947745168217608</c:v>
                </c:pt>
                <c:pt idx="5">
                  <c:v>10.06621331424481</c:v>
                </c:pt>
                <c:pt idx="6">
                  <c:v>11.184681460272012</c:v>
                </c:pt>
                <c:pt idx="7">
                  <c:v>11.408375089477449</c:v>
                </c:pt>
                <c:pt idx="8">
                  <c:v>11.632068718682893</c:v>
                </c:pt>
                <c:pt idx="9">
                  <c:v>11.85576234788833</c:v>
                </c:pt>
                <c:pt idx="10">
                  <c:v>12.079455977093772</c:v>
                </c:pt>
                <c:pt idx="11">
                  <c:v>12.303149606299213</c:v>
                </c:pt>
                <c:pt idx="12">
                  <c:v>12.526843235504652</c:v>
                </c:pt>
                <c:pt idx="13">
                  <c:v>12.750536864710094</c:v>
                </c:pt>
                <c:pt idx="14">
                  <c:v>12.974230493915531</c:v>
                </c:pt>
                <c:pt idx="15">
                  <c:v>13.197924123120973</c:v>
                </c:pt>
                <c:pt idx="16">
                  <c:v>13.421617752326412</c:v>
                </c:pt>
                <c:pt idx="17">
                  <c:v>13.645311381531853</c:v>
                </c:pt>
                <c:pt idx="18">
                  <c:v>13.869005010737295</c:v>
                </c:pt>
                <c:pt idx="19">
                  <c:v>14.092698639942732</c:v>
                </c:pt>
                <c:pt idx="20">
                  <c:v>14.316392269148174</c:v>
                </c:pt>
                <c:pt idx="21">
                  <c:v>14.540085898353613</c:v>
                </c:pt>
                <c:pt idx="22">
                  <c:v>14.763779527559054</c:v>
                </c:pt>
                <c:pt idx="23">
                  <c:v>14.987473156764496</c:v>
                </c:pt>
                <c:pt idx="24">
                  <c:v>15.211166785969933</c:v>
                </c:pt>
                <c:pt idx="25">
                  <c:v>15.434860415175375</c:v>
                </c:pt>
                <c:pt idx="26">
                  <c:v>15.658554044380816</c:v>
                </c:pt>
                <c:pt idx="27">
                  <c:v>15.882247673586255</c:v>
                </c:pt>
                <c:pt idx="28">
                  <c:v>16.1059413027917</c:v>
                </c:pt>
                <c:pt idx="29">
                  <c:v>16.329634931997134</c:v>
                </c:pt>
                <c:pt idx="30">
                  <c:v>16.553328561202576</c:v>
                </c:pt>
                <c:pt idx="31">
                  <c:v>16.777022190408015</c:v>
                </c:pt>
                <c:pt idx="32">
                  <c:v>17.000715819613458</c:v>
                </c:pt>
                <c:pt idx="33">
                  <c:v>17.2244094488189</c:v>
                </c:pt>
                <c:pt idx="34">
                  <c:v>17.448103078024335</c:v>
                </c:pt>
                <c:pt idx="35">
                  <c:v>17.895490336435216</c:v>
                </c:pt>
                <c:pt idx="36">
                  <c:v>18.11918396564066</c:v>
                </c:pt>
                <c:pt idx="37">
                  <c:v>18.342877594846097</c:v>
                </c:pt>
                <c:pt idx="38">
                  <c:v>18.56657122405154</c:v>
                </c:pt>
                <c:pt idx="39">
                  <c:v>18.79026485325698</c:v>
                </c:pt>
                <c:pt idx="40">
                  <c:v>19.013958482462417</c:v>
                </c:pt>
                <c:pt idx="41">
                  <c:v>19.23765211166786</c:v>
                </c:pt>
                <c:pt idx="42">
                  <c:v>19.4613457408733</c:v>
                </c:pt>
                <c:pt idx="43">
                  <c:v>19.68503937007874</c:v>
                </c:pt>
                <c:pt idx="44">
                  <c:v>20.13242662848962</c:v>
                </c:pt>
                <c:pt idx="45">
                  <c:v>20.35612025769506</c:v>
                </c:pt>
                <c:pt idx="46">
                  <c:v>20.5798138869005</c:v>
                </c:pt>
                <c:pt idx="47">
                  <c:v>20.80350751610594</c:v>
                </c:pt>
                <c:pt idx="48">
                  <c:v>21.02720114531138</c:v>
                </c:pt>
                <c:pt idx="49">
                  <c:v>21.25089477451682</c:v>
                </c:pt>
                <c:pt idx="50">
                  <c:v>21.47458840372226</c:v>
                </c:pt>
                <c:pt idx="51">
                  <c:v>21.6982820329277</c:v>
                </c:pt>
                <c:pt idx="52">
                  <c:v>21.921975662133143</c:v>
                </c:pt>
                <c:pt idx="53">
                  <c:v>22.14566929133858</c:v>
                </c:pt>
                <c:pt idx="54">
                  <c:v>22.369362920544024</c:v>
                </c:pt>
                <c:pt idx="55">
                  <c:v>22.593056549749463</c:v>
                </c:pt>
                <c:pt idx="56">
                  <c:v>22.816750178954898</c:v>
                </c:pt>
                <c:pt idx="57">
                  <c:v>23.04044380816034</c:v>
                </c:pt>
                <c:pt idx="58">
                  <c:v>23.264137437365786</c:v>
                </c:pt>
                <c:pt idx="59">
                  <c:v>23.48783106657122</c:v>
                </c:pt>
                <c:pt idx="60">
                  <c:v>23.71152469577666</c:v>
                </c:pt>
                <c:pt idx="61">
                  <c:v>23.935218324982102</c:v>
                </c:pt>
                <c:pt idx="62">
                  <c:v>24.158911954187545</c:v>
                </c:pt>
                <c:pt idx="63">
                  <c:v>24.382605583392984</c:v>
                </c:pt>
                <c:pt idx="64">
                  <c:v>24.606299212598426</c:v>
                </c:pt>
                <c:pt idx="65">
                  <c:v>24.829992841803865</c:v>
                </c:pt>
                <c:pt idx="66">
                  <c:v>25.053686471009303</c:v>
                </c:pt>
                <c:pt idx="67">
                  <c:v>25.277380100214742</c:v>
                </c:pt>
                <c:pt idx="68">
                  <c:v>25.501073729420188</c:v>
                </c:pt>
                <c:pt idx="69">
                  <c:v>25.724767358625623</c:v>
                </c:pt>
                <c:pt idx="70">
                  <c:v>25.948460987831062</c:v>
                </c:pt>
                <c:pt idx="71">
                  <c:v>26.172154617036508</c:v>
                </c:pt>
                <c:pt idx="72">
                  <c:v>26.395848246241947</c:v>
                </c:pt>
                <c:pt idx="73">
                  <c:v>26.619541875447386</c:v>
                </c:pt>
                <c:pt idx="74">
                  <c:v>26.843235504652824</c:v>
                </c:pt>
                <c:pt idx="75">
                  <c:v>27.066929133858267</c:v>
                </c:pt>
                <c:pt idx="76">
                  <c:v>27.290622763063705</c:v>
                </c:pt>
                <c:pt idx="77">
                  <c:v>27.514316392269144</c:v>
                </c:pt>
                <c:pt idx="78">
                  <c:v>27.73801002147459</c:v>
                </c:pt>
                <c:pt idx="79">
                  <c:v>27.96170365068003</c:v>
                </c:pt>
                <c:pt idx="80">
                  <c:v>28.185397279885464</c:v>
                </c:pt>
                <c:pt idx="81">
                  <c:v>28.40909090909091</c:v>
                </c:pt>
                <c:pt idx="82">
                  <c:v>28.63278453829635</c:v>
                </c:pt>
                <c:pt idx="83">
                  <c:v>28.856478167501788</c:v>
                </c:pt>
                <c:pt idx="84">
                  <c:v>29.080171796707226</c:v>
                </c:pt>
              </c:numCache>
            </c:numRef>
          </c:xVal>
          <c:yVal>
            <c:numRef>
              <c:f>Sheet2!$J$7:$J$91</c:f>
              <c:numCache>
                <c:ptCount val="85"/>
                <c:pt idx="0">
                  <c:v>8.4</c:v>
                </c:pt>
                <c:pt idx="1">
                  <c:v>15.400000000000002</c:v>
                </c:pt>
                <c:pt idx="2">
                  <c:v>28</c:v>
                </c:pt>
                <c:pt idx="3">
                  <c:v>43.4</c:v>
                </c:pt>
                <c:pt idx="4">
                  <c:v>64.39999999999999</c:v>
                </c:pt>
                <c:pt idx="5">
                  <c:v>88.2</c:v>
                </c:pt>
                <c:pt idx="6">
                  <c:v>117.60000000000001</c:v>
                </c:pt>
                <c:pt idx="7">
                  <c:v>124.60000000000001</c:v>
                </c:pt>
                <c:pt idx="8">
                  <c:v>133</c:v>
                </c:pt>
                <c:pt idx="9">
                  <c:v>140</c:v>
                </c:pt>
                <c:pt idx="10">
                  <c:v>148.4</c:v>
                </c:pt>
                <c:pt idx="11">
                  <c:v>156.79999999999998</c:v>
                </c:pt>
                <c:pt idx="12">
                  <c:v>165.20000000000002</c:v>
                </c:pt>
                <c:pt idx="13">
                  <c:v>173.6</c:v>
                </c:pt>
                <c:pt idx="14">
                  <c:v>182</c:v>
                </c:pt>
                <c:pt idx="15">
                  <c:v>191.79999999999998</c:v>
                </c:pt>
                <c:pt idx="16">
                  <c:v>201.6</c:v>
                </c:pt>
                <c:pt idx="17">
                  <c:v>208.6</c:v>
                </c:pt>
                <c:pt idx="18">
                  <c:v>217</c:v>
                </c:pt>
                <c:pt idx="19">
                  <c:v>225.40000000000003</c:v>
                </c:pt>
                <c:pt idx="20">
                  <c:v>233.79999999999998</c:v>
                </c:pt>
                <c:pt idx="21">
                  <c:v>242.20000000000002</c:v>
                </c:pt>
                <c:pt idx="22">
                  <c:v>250.59999999999997</c:v>
                </c:pt>
                <c:pt idx="23">
                  <c:v>259</c:v>
                </c:pt>
                <c:pt idx="24">
                  <c:v>267.40000000000003</c:v>
                </c:pt>
                <c:pt idx="25">
                  <c:v>277.2</c:v>
                </c:pt>
                <c:pt idx="26">
                  <c:v>280</c:v>
                </c:pt>
                <c:pt idx="27">
                  <c:v>294</c:v>
                </c:pt>
                <c:pt idx="28">
                  <c:v>301</c:v>
                </c:pt>
                <c:pt idx="29">
                  <c:v>308</c:v>
                </c:pt>
                <c:pt idx="30">
                  <c:v>322</c:v>
                </c:pt>
                <c:pt idx="31">
                  <c:v>329</c:v>
                </c:pt>
                <c:pt idx="32">
                  <c:v>343</c:v>
                </c:pt>
                <c:pt idx="33">
                  <c:v>350</c:v>
                </c:pt>
                <c:pt idx="34">
                  <c:v>357</c:v>
                </c:pt>
                <c:pt idx="35">
                  <c:v>378</c:v>
                </c:pt>
                <c:pt idx="36">
                  <c:v>392</c:v>
                </c:pt>
                <c:pt idx="37">
                  <c:v>399</c:v>
                </c:pt>
                <c:pt idx="38">
                  <c:v>413</c:v>
                </c:pt>
                <c:pt idx="39">
                  <c:v>420</c:v>
                </c:pt>
                <c:pt idx="40">
                  <c:v>434</c:v>
                </c:pt>
                <c:pt idx="41">
                  <c:v>441</c:v>
                </c:pt>
                <c:pt idx="42">
                  <c:v>455</c:v>
                </c:pt>
                <c:pt idx="43">
                  <c:v>462</c:v>
                </c:pt>
                <c:pt idx="44">
                  <c:v>483</c:v>
                </c:pt>
                <c:pt idx="45">
                  <c:v>490</c:v>
                </c:pt>
                <c:pt idx="46">
                  <c:v>497</c:v>
                </c:pt>
                <c:pt idx="47">
                  <c:v>504</c:v>
                </c:pt>
                <c:pt idx="48">
                  <c:v>511</c:v>
                </c:pt>
                <c:pt idx="49">
                  <c:v>518</c:v>
                </c:pt>
                <c:pt idx="50">
                  <c:v>525</c:v>
                </c:pt>
                <c:pt idx="51">
                  <c:v>532</c:v>
                </c:pt>
                <c:pt idx="52">
                  <c:v>539</c:v>
                </c:pt>
                <c:pt idx="53">
                  <c:v>546</c:v>
                </c:pt>
                <c:pt idx="54">
                  <c:v>553</c:v>
                </c:pt>
                <c:pt idx="55">
                  <c:v>560</c:v>
                </c:pt>
                <c:pt idx="56">
                  <c:v>567</c:v>
                </c:pt>
                <c:pt idx="57">
                  <c:v>574</c:v>
                </c:pt>
                <c:pt idx="58">
                  <c:v>581</c:v>
                </c:pt>
                <c:pt idx="59">
                  <c:v>588</c:v>
                </c:pt>
                <c:pt idx="60">
                  <c:v>595</c:v>
                </c:pt>
                <c:pt idx="61">
                  <c:v>602</c:v>
                </c:pt>
                <c:pt idx="62">
                  <c:v>609</c:v>
                </c:pt>
                <c:pt idx="63">
                  <c:v>609</c:v>
                </c:pt>
                <c:pt idx="64">
                  <c:v>616</c:v>
                </c:pt>
                <c:pt idx="65">
                  <c:v>623</c:v>
                </c:pt>
                <c:pt idx="66">
                  <c:v>630</c:v>
                </c:pt>
                <c:pt idx="67">
                  <c:v>637</c:v>
                </c:pt>
                <c:pt idx="68">
                  <c:v>644</c:v>
                </c:pt>
                <c:pt idx="69">
                  <c:v>644</c:v>
                </c:pt>
                <c:pt idx="70">
                  <c:v>651</c:v>
                </c:pt>
                <c:pt idx="71">
                  <c:v>658</c:v>
                </c:pt>
                <c:pt idx="72">
                  <c:v>658</c:v>
                </c:pt>
                <c:pt idx="73">
                  <c:v>665</c:v>
                </c:pt>
                <c:pt idx="74">
                  <c:v>672</c:v>
                </c:pt>
                <c:pt idx="75">
                  <c:v>672</c:v>
                </c:pt>
                <c:pt idx="76">
                  <c:v>679</c:v>
                </c:pt>
                <c:pt idx="77">
                  <c:v>686</c:v>
                </c:pt>
                <c:pt idx="78">
                  <c:v>686</c:v>
                </c:pt>
                <c:pt idx="79">
                  <c:v>686</c:v>
                </c:pt>
                <c:pt idx="80">
                  <c:v>686</c:v>
                </c:pt>
                <c:pt idx="81">
                  <c:v>686</c:v>
                </c:pt>
                <c:pt idx="82">
                  <c:v>679</c:v>
                </c:pt>
                <c:pt idx="83">
                  <c:v>672</c:v>
                </c:pt>
                <c:pt idx="84">
                  <c:v>672</c:v>
                </c:pt>
              </c:numCache>
            </c:numRef>
          </c:yVal>
          <c:smooth val="1"/>
        </c:ser>
        <c:ser>
          <c:idx val="1"/>
          <c:order val="1"/>
          <c:tx>
            <c:v>Available Shaft Power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Sheet2!$F$7:$F$91</c:f>
              <c:numCache>
                <c:ptCount val="85"/>
                <c:pt idx="0">
                  <c:v>4.473872584108804</c:v>
                </c:pt>
                <c:pt idx="1">
                  <c:v>5.592340730136006</c:v>
                </c:pt>
                <c:pt idx="2">
                  <c:v>6.710808876163206</c:v>
                </c:pt>
                <c:pt idx="3">
                  <c:v>7.829277022190408</c:v>
                </c:pt>
                <c:pt idx="4">
                  <c:v>8.947745168217608</c:v>
                </c:pt>
                <c:pt idx="5">
                  <c:v>10.06621331424481</c:v>
                </c:pt>
                <c:pt idx="6">
                  <c:v>11.184681460272012</c:v>
                </c:pt>
                <c:pt idx="7">
                  <c:v>11.408375089477449</c:v>
                </c:pt>
                <c:pt idx="8">
                  <c:v>11.632068718682893</c:v>
                </c:pt>
                <c:pt idx="9">
                  <c:v>11.85576234788833</c:v>
                </c:pt>
                <c:pt idx="10">
                  <c:v>12.079455977093772</c:v>
                </c:pt>
                <c:pt idx="11">
                  <c:v>12.303149606299213</c:v>
                </c:pt>
                <c:pt idx="12">
                  <c:v>12.526843235504652</c:v>
                </c:pt>
                <c:pt idx="13">
                  <c:v>12.750536864710094</c:v>
                </c:pt>
                <c:pt idx="14">
                  <c:v>12.974230493915531</c:v>
                </c:pt>
                <c:pt idx="15">
                  <c:v>13.197924123120973</c:v>
                </c:pt>
                <c:pt idx="16">
                  <c:v>13.421617752326412</c:v>
                </c:pt>
                <c:pt idx="17">
                  <c:v>13.645311381531853</c:v>
                </c:pt>
                <c:pt idx="18">
                  <c:v>13.869005010737295</c:v>
                </c:pt>
                <c:pt idx="19">
                  <c:v>14.092698639942732</c:v>
                </c:pt>
                <c:pt idx="20">
                  <c:v>14.316392269148174</c:v>
                </c:pt>
                <c:pt idx="21">
                  <c:v>14.540085898353613</c:v>
                </c:pt>
                <c:pt idx="22">
                  <c:v>14.763779527559054</c:v>
                </c:pt>
                <c:pt idx="23">
                  <c:v>14.987473156764496</c:v>
                </c:pt>
                <c:pt idx="24">
                  <c:v>15.211166785969933</c:v>
                </c:pt>
                <c:pt idx="25">
                  <c:v>15.434860415175375</c:v>
                </c:pt>
                <c:pt idx="26">
                  <c:v>15.658554044380816</c:v>
                </c:pt>
                <c:pt idx="27">
                  <c:v>15.882247673586255</c:v>
                </c:pt>
                <c:pt idx="28">
                  <c:v>16.1059413027917</c:v>
                </c:pt>
                <c:pt idx="29">
                  <c:v>16.329634931997134</c:v>
                </c:pt>
                <c:pt idx="30">
                  <c:v>16.553328561202576</c:v>
                </c:pt>
                <c:pt idx="31">
                  <c:v>16.777022190408015</c:v>
                </c:pt>
                <c:pt idx="32">
                  <c:v>17.000715819613458</c:v>
                </c:pt>
                <c:pt idx="33">
                  <c:v>17.2244094488189</c:v>
                </c:pt>
                <c:pt idx="34">
                  <c:v>17.448103078024335</c:v>
                </c:pt>
                <c:pt idx="35">
                  <c:v>17.895490336435216</c:v>
                </c:pt>
                <c:pt idx="36">
                  <c:v>18.11918396564066</c:v>
                </c:pt>
                <c:pt idx="37">
                  <c:v>18.342877594846097</c:v>
                </c:pt>
                <c:pt idx="38">
                  <c:v>18.56657122405154</c:v>
                </c:pt>
                <c:pt idx="39">
                  <c:v>18.79026485325698</c:v>
                </c:pt>
                <c:pt idx="40">
                  <c:v>19.013958482462417</c:v>
                </c:pt>
                <c:pt idx="41">
                  <c:v>19.23765211166786</c:v>
                </c:pt>
                <c:pt idx="42">
                  <c:v>19.4613457408733</c:v>
                </c:pt>
                <c:pt idx="43">
                  <c:v>19.68503937007874</c:v>
                </c:pt>
                <c:pt idx="44">
                  <c:v>20.13242662848962</c:v>
                </c:pt>
                <c:pt idx="45">
                  <c:v>20.35612025769506</c:v>
                </c:pt>
                <c:pt idx="46">
                  <c:v>20.5798138869005</c:v>
                </c:pt>
                <c:pt idx="47">
                  <c:v>20.80350751610594</c:v>
                </c:pt>
                <c:pt idx="48">
                  <c:v>21.02720114531138</c:v>
                </c:pt>
                <c:pt idx="49">
                  <c:v>21.25089477451682</c:v>
                </c:pt>
                <c:pt idx="50">
                  <c:v>21.47458840372226</c:v>
                </c:pt>
                <c:pt idx="51">
                  <c:v>21.6982820329277</c:v>
                </c:pt>
                <c:pt idx="52">
                  <c:v>21.921975662133143</c:v>
                </c:pt>
                <c:pt idx="53">
                  <c:v>22.14566929133858</c:v>
                </c:pt>
                <c:pt idx="54">
                  <c:v>22.369362920544024</c:v>
                </c:pt>
                <c:pt idx="55">
                  <c:v>22.593056549749463</c:v>
                </c:pt>
                <c:pt idx="56">
                  <c:v>22.816750178954898</c:v>
                </c:pt>
                <c:pt idx="57">
                  <c:v>23.04044380816034</c:v>
                </c:pt>
                <c:pt idx="58">
                  <c:v>23.264137437365786</c:v>
                </c:pt>
                <c:pt idx="59">
                  <c:v>23.48783106657122</c:v>
                </c:pt>
                <c:pt idx="60">
                  <c:v>23.71152469577666</c:v>
                </c:pt>
                <c:pt idx="61">
                  <c:v>23.935218324982102</c:v>
                </c:pt>
                <c:pt idx="62">
                  <c:v>24.158911954187545</c:v>
                </c:pt>
                <c:pt idx="63">
                  <c:v>24.382605583392984</c:v>
                </c:pt>
                <c:pt idx="64">
                  <c:v>24.606299212598426</c:v>
                </c:pt>
                <c:pt idx="65">
                  <c:v>24.829992841803865</c:v>
                </c:pt>
                <c:pt idx="66">
                  <c:v>25.053686471009303</c:v>
                </c:pt>
                <c:pt idx="67">
                  <c:v>25.277380100214742</c:v>
                </c:pt>
                <c:pt idx="68">
                  <c:v>25.501073729420188</c:v>
                </c:pt>
                <c:pt idx="69">
                  <c:v>25.724767358625623</c:v>
                </c:pt>
                <c:pt idx="70">
                  <c:v>25.948460987831062</c:v>
                </c:pt>
                <c:pt idx="71">
                  <c:v>26.172154617036508</c:v>
                </c:pt>
                <c:pt idx="72">
                  <c:v>26.395848246241947</c:v>
                </c:pt>
                <c:pt idx="73">
                  <c:v>26.619541875447386</c:v>
                </c:pt>
                <c:pt idx="74">
                  <c:v>26.843235504652824</c:v>
                </c:pt>
                <c:pt idx="75">
                  <c:v>27.066929133858267</c:v>
                </c:pt>
                <c:pt idx="76">
                  <c:v>27.290622763063705</c:v>
                </c:pt>
                <c:pt idx="77">
                  <c:v>27.514316392269144</c:v>
                </c:pt>
                <c:pt idx="78">
                  <c:v>27.73801002147459</c:v>
                </c:pt>
                <c:pt idx="79">
                  <c:v>27.96170365068003</c:v>
                </c:pt>
                <c:pt idx="80">
                  <c:v>28.185397279885464</c:v>
                </c:pt>
                <c:pt idx="81">
                  <c:v>28.40909090909091</c:v>
                </c:pt>
                <c:pt idx="82">
                  <c:v>28.63278453829635</c:v>
                </c:pt>
                <c:pt idx="83">
                  <c:v>28.856478167501788</c:v>
                </c:pt>
                <c:pt idx="84">
                  <c:v>29.080171796707226</c:v>
                </c:pt>
              </c:numCache>
            </c:numRef>
          </c:xVal>
          <c:yVal>
            <c:numRef>
              <c:f>Sheet2!$I$7:$I$91</c:f>
              <c:numCache>
                <c:ptCount val="85"/>
                <c:pt idx="0">
                  <c:v>8.6847381986532</c:v>
                </c:pt>
                <c:pt idx="1">
                  <c:v>17.164312381080773</c:v>
                </c:pt>
                <c:pt idx="2">
                  <c:v>30.00887216856061</c:v>
                </c:pt>
                <c:pt idx="3">
                  <c:v>48.20708195424296</c:v>
                </c:pt>
                <c:pt idx="4">
                  <c:v>72.78637728395063</c:v>
                </c:pt>
                <c:pt idx="5">
                  <c:v>104.812964856179</c:v>
                </c:pt>
                <c:pt idx="6">
                  <c:v>145.39182252209596</c:v>
                </c:pt>
                <c:pt idx="7">
                  <c:v>156.00530925275095</c:v>
                </c:pt>
                <c:pt idx="8">
                  <c:v>167.18038320615048</c:v>
                </c:pt>
                <c:pt idx="9">
                  <c:v>178.93611978940922</c:v>
                </c:pt>
                <c:pt idx="10">
                  <c:v>191.29190457886367</c:v>
                </c:pt>
                <c:pt idx="11">
                  <c:v>204.2674333200714</c:v>
                </c:pt>
                <c:pt idx="12">
                  <c:v>217.8827119278114</c:v>
                </c:pt>
                <c:pt idx="13">
                  <c:v>232.15805648608432</c:v>
                </c:pt>
                <c:pt idx="14">
                  <c:v>247.11409324811171</c:v>
                </c:pt>
                <c:pt idx="15">
                  <c:v>262.77175863633687</c:v>
                </c:pt>
                <c:pt idx="16">
                  <c:v>279.1522992424243</c:v>
                </c:pt>
                <c:pt idx="17">
                  <c:v>293.3438334923365</c:v>
                </c:pt>
                <c:pt idx="18">
                  <c:v>308.0083758048542</c:v>
                </c:pt>
                <c:pt idx="19">
                  <c:v>323.1536804105114</c:v>
                </c:pt>
                <c:pt idx="20">
                  <c:v>338.787501539843</c:v>
                </c:pt>
                <c:pt idx="21">
                  <c:v>354.9175934233832</c:v>
                </c:pt>
                <c:pt idx="22">
                  <c:v>371.5517102916667</c:v>
                </c:pt>
                <c:pt idx="23">
                  <c:v>388.6976063752281</c:v>
                </c:pt>
                <c:pt idx="24">
                  <c:v>406.3630359046016</c:v>
                </c:pt>
                <c:pt idx="25">
                  <c:v>424.5557531103221</c:v>
                </c:pt>
                <c:pt idx="26">
                  <c:v>443.2835122229238</c:v>
                </c:pt>
                <c:pt idx="27">
                  <c:v>462.55406747294126</c:v>
                </c:pt>
                <c:pt idx="28">
                  <c:v>482.37517309090924</c:v>
                </c:pt>
                <c:pt idx="29">
                  <c:v>502.7545833073619</c:v>
                </c:pt>
                <c:pt idx="30">
                  <c:v>523.7000523528341</c:v>
                </c:pt>
                <c:pt idx="31">
                  <c:v>545.21933445786</c:v>
                </c:pt>
                <c:pt idx="32">
                  <c:v>567.3201838529742</c:v>
                </c:pt>
                <c:pt idx="33">
                  <c:v>590.0103547687116</c:v>
                </c:pt>
                <c:pt idx="34">
                  <c:v>613.2976014356061</c:v>
                </c:pt>
                <c:pt idx="35">
                  <c:v>661.6943389450057</c:v>
                </c:pt>
                <c:pt idx="36">
                  <c:v>686.8193382485796</c:v>
                </c:pt>
                <c:pt idx="37">
                  <c:v>712.572430225449</c:v>
                </c:pt>
                <c:pt idx="38">
                  <c:v>738.9613691061486</c:v>
                </c:pt>
                <c:pt idx="39">
                  <c:v>765.9939091212124</c:v>
                </c:pt>
                <c:pt idx="40">
                  <c:v>793.677804501175</c:v>
                </c:pt>
                <c:pt idx="41">
                  <c:v>822.0208094765713</c:v>
                </c:pt>
                <c:pt idx="42">
                  <c:v>851.0306782779355</c:v>
                </c:pt>
                <c:pt idx="43">
                  <c:v>880.7151651358029</c:v>
                </c:pt>
                <c:pt idx="44">
                  <c:v>932.7176198437501</c:v>
                </c:pt>
                <c:pt idx="45">
                  <c:v>954.4159988266881</c:v>
                </c:pt>
                <c:pt idx="46">
                  <c:v>976.1637464106957</c:v>
                </c:pt>
                <c:pt idx="47">
                  <c:v>997.9471376077277</c:v>
                </c:pt>
                <c:pt idx="48">
                  <c:v>1019.7521372605153</c:v>
                </c:pt>
                <c:pt idx="49">
                  <c:v>1041.56440004257</c:v>
                </c:pt>
                <c:pt idx="50">
                  <c:v>1063.369270458182</c:v>
                </c:pt>
                <c:pt idx="51">
                  <c:v>1085.1517828424194</c:v>
                </c:pt>
                <c:pt idx="52">
                  <c:v>1106.8966613611299</c:v>
                </c:pt>
                <c:pt idx="53">
                  <c:v>1128.5883200109377</c:v>
                </c:pt>
                <c:pt idx="54">
                  <c:v>1150.2108626192482</c:v>
                </c:pt>
                <c:pt idx="55">
                  <c:v>1171.748082844244</c:v>
                </c:pt>
                <c:pt idx="56">
                  <c:v>1193.1834641748862</c:v>
                </c:pt>
                <c:pt idx="57">
                  <c:v>1214.5001799309161</c:v>
                </c:pt>
                <c:pt idx="58">
                  <c:v>1235.6810932628514</c:v>
                </c:pt>
                <c:pt idx="59">
                  <c:v>1256.708757151989</c:v>
                </c:pt>
                <c:pt idx="60">
                  <c:v>1277.5654144104055</c:v>
                </c:pt>
                <c:pt idx="61">
                  <c:v>1298.2329976809554</c:v>
                </c:pt>
                <c:pt idx="62">
                  <c:v>1318.6931294372732</c:v>
                </c:pt>
                <c:pt idx="63">
                  <c:v>1338.9271219837685</c:v>
                </c:pt>
                <c:pt idx="64">
                  <c:v>1358.9159774556329</c:v>
                </c:pt>
                <c:pt idx="65">
                  <c:v>1378.6403878188355</c:v>
                </c:pt>
                <c:pt idx="66">
                  <c:v>1398.0807348701233</c:v>
                </c:pt>
                <c:pt idx="67">
                  <c:v>1417.2170902370242</c:v>
                </c:pt>
                <c:pt idx="68">
                  <c:v>1436.0292153778412</c:v>
                </c:pt>
                <c:pt idx="69">
                  <c:v>1454.4965615816589</c:v>
                </c:pt>
                <c:pt idx="70">
                  <c:v>1472.598269968339</c:v>
                </c:pt>
                <c:pt idx="71">
                  <c:v>1490.3131714885226</c:v>
                </c:pt>
                <c:pt idx="72">
                  <c:v>1507.6197869236296</c:v>
                </c:pt>
                <c:pt idx="73">
                  <c:v>1524.4963268858571</c:v>
                </c:pt>
                <c:pt idx="74">
                  <c:v>1540.9206918181821</c:v>
                </c:pt>
                <c:pt idx="75">
                  <c:v>1556.8704719943598</c:v>
                </c:pt>
                <c:pt idx="76">
                  <c:v>1572.3229475189237</c:v>
                </c:pt>
                <c:pt idx="77">
                  <c:v>1587.255088327188</c:v>
                </c:pt>
                <c:pt idx="78">
                  <c:v>1601.643554185242</c:v>
                </c:pt>
                <c:pt idx="79">
                  <c:v>1602.8438767626903</c:v>
                </c:pt>
                <c:pt idx="80">
                  <c:v>1602.8422548361366</c:v>
                </c:pt>
                <c:pt idx="81">
                  <c:v>1588.3634004974854</c:v>
                </c:pt>
                <c:pt idx="82">
                  <c:v>1571.9740071448714</c:v>
                </c:pt>
                <c:pt idx="83">
                  <c:v>1553.61932991072</c:v>
                </c:pt>
                <c:pt idx="84">
                  <c:v>1533.2440035890156</c:v>
                </c:pt>
              </c:numCache>
            </c:numRef>
          </c:yVal>
          <c:smooth val="1"/>
        </c:ser>
        <c:ser>
          <c:idx val="2"/>
          <c:order val="2"/>
          <c:tx>
            <c:v>Delta Configuration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Sheet3!$F$7:$F$91</c:f>
              <c:numCache>
                <c:ptCount val="85"/>
                <c:pt idx="0">
                  <c:v>4.473872584108804</c:v>
                </c:pt>
                <c:pt idx="1">
                  <c:v>5.592340730136006</c:v>
                </c:pt>
                <c:pt idx="2">
                  <c:v>6.710808876163206</c:v>
                </c:pt>
                <c:pt idx="3">
                  <c:v>7.829277022190408</c:v>
                </c:pt>
                <c:pt idx="4">
                  <c:v>8.947745168217608</c:v>
                </c:pt>
                <c:pt idx="5">
                  <c:v>10.06621331424481</c:v>
                </c:pt>
                <c:pt idx="6">
                  <c:v>11.184681460272012</c:v>
                </c:pt>
                <c:pt idx="7">
                  <c:v>11.408375089477449</c:v>
                </c:pt>
                <c:pt idx="8">
                  <c:v>11.632068718682893</c:v>
                </c:pt>
                <c:pt idx="9">
                  <c:v>11.85576234788833</c:v>
                </c:pt>
                <c:pt idx="10">
                  <c:v>12.079455977093772</c:v>
                </c:pt>
                <c:pt idx="11">
                  <c:v>12.303149606299213</c:v>
                </c:pt>
                <c:pt idx="12">
                  <c:v>12.526843235504652</c:v>
                </c:pt>
                <c:pt idx="13">
                  <c:v>12.750536864710094</c:v>
                </c:pt>
                <c:pt idx="14">
                  <c:v>12.974230493915531</c:v>
                </c:pt>
                <c:pt idx="15">
                  <c:v>13.197924123120973</c:v>
                </c:pt>
                <c:pt idx="16">
                  <c:v>13.421617752326412</c:v>
                </c:pt>
                <c:pt idx="17">
                  <c:v>13.645311381531853</c:v>
                </c:pt>
                <c:pt idx="18">
                  <c:v>13.869005010737295</c:v>
                </c:pt>
                <c:pt idx="19">
                  <c:v>14.092698639942732</c:v>
                </c:pt>
                <c:pt idx="20">
                  <c:v>14.316392269148174</c:v>
                </c:pt>
                <c:pt idx="21">
                  <c:v>14.540085898353613</c:v>
                </c:pt>
                <c:pt idx="22">
                  <c:v>14.763779527559054</c:v>
                </c:pt>
                <c:pt idx="23">
                  <c:v>14.987473156764496</c:v>
                </c:pt>
                <c:pt idx="24">
                  <c:v>15.211166785969933</c:v>
                </c:pt>
                <c:pt idx="25">
                  <c:v>15.434860415175375</c:v>
                </c:pt>
                <c:pt idx="26">
                  <c:v>15.658554044380816</c:v>
                </c:pt>
                <c:pt idx="27">
                  <c:v>15.882247673586255</c:v>
                </c:pt>
                <c:pt idx="28">
                  <c:v>16.1059413027917</c:v>
                </c:pt>
                <c:pt idx="29">
                  <c:v>16.329634931997134</c:v>
                </c:pt>
                <c:pt idx="30">
                  <c:v>16.553328561202576</c:v>
                </c:pt>
                <c:pt idx="31">
                  <c:v>16.777022190408015</c:v>
                </c:pt>
                <c:pt idx="32">
                  <c:v>17.000715819613458</c:v>
                </c:pt>
                <c:pt idx="33">
                  <c:v>17.2244094488189</c:v>
                </c:pt>
                <c:pt idx="34">
                  <c:v>17.448103078024335</c:v>
                </c:pt>
                <c:pt idx="35">
                  <c:v>17.895490336435216</c:v>
                </c:pt>
                <c:pt idx="36">
                  <c:v>18.11918396564066</c:v>
                </c:pt>
                <c:pt idx="37">
                  <c:v>18.342877594846097</c:v>
                </c:pt>
                <c:pt idx="38">
                  <c:v>18.56657122405154</c:v>
                </c:pt>
                <c:pt idx="39">
                  <c:v>18.79026485325698</c:v>
                </c:pt>
                <c:pt idx="40">
                  <c:v>19.013958482462417</c:v>
                </c:pt>
                <c:pt idx="41">
                  <c:v>19.23765211166786</c:v>
                </c:pt>
                <c:pt idx="42">
                  <c:v>19.4613457408733</c:v>
                </c:pt>
                <c:pt idx="43">
                  <c:v>19.68503937007874</c:v>
                </c:pt>
                <c:pt idx="44">
                  <c:v>20.13242662848962</c:v>
                </c:pt>
                <c:pt idx="45">
                  <c:v>20.35612025769506</c:v>
                </c:pt>
                <c:pt idx="46">
                  <c:v>20.5798138869005</c:v>
                </c:pt>
                <c:pt idx="47">
                  <c:v>20.80350751610594</c:v>
                </c:pt>
                <c:pt idx="48">
                  <c:v>21.02720114531138</c:v>
                </c:pt>
                <c:pt idx="49">
                  <c:v>21.25089477451682</c:v>
                </c:pt>
                <c:pt idx="50">
                  <c:v>21.47458840372226</c:v>
                </c:pt>
                <c:pt idx="51">
                  <c:v>21.6982820329277</c:v>
                </c:pt>
                <c:pt idx="52">
                  <c:v>21.921975662133143</c:v>
                </c:pt>
                <c:pt idx="53">
                  <c:v>22.14566929133858</c:v>
                </c:pt>
                <c:pt idx="54">
                  <c:v>22.369362920544024</c:v>
                </c:pt>
                <c:pt idx="55">
                  <c:v>22.593056549749463</c:v>
                </c:pt>
                <c:pt idx="56">
                  <c:v>22.816750178954898</c:v>
                </c:pt>
                <c:pt idx="57">
                  <c:v>23.04044380816034</c:v>
                </c:pt>
                <c:pt idx="58">
                  <c:v>23.264137437365786</c:v>
                </c:pt>
                <c:pt idx="59">
                  <c:v>23.48783106657122</c:v>
                </c:pt>
                <c:pt idx="60">
                  <c:v>23.71152469577666</c:v>
                </c:pt>
                <c:pt idx="61">
                  <c:v>23.935218324982102</c:v>
                </c:pt>
                <c:pt idx="62">
                  <c:v>24.158911954187545</c:v>
                </c:pt>
                <c:pt idx="63">
                  <c:v>24.382605583392984</c:v>
                </c:pt>
                <c:pt idx="64">
                  <c:v>24.606299212598426</c:v>
                </c:pt>
                <c:pt idx="65">
                  <c:v>24.829992841803865</c:v>
                </c:pt>
                <c:pt idx="66">
                  <c:v>25.053686471009303</c:v>
                </c:pt>
                <c:pt idx="67">
                  <c:v>25.277380100214742</c:v>
                </c:pt>
                <c:pt idx="68">
                  <c:v>25.501073729420188</c:v>
                </c:pt>
                <c:pt idx="69">
                  <c:v>25.724767358625623</c:v>
                </c:pt>
                <c:pt idx="70">
                  <c:v>25.948460987831062</c:v>
                </c:pt>
                <c:pt idx="71">
                  <c:v>26.172154617036508</c:v>
                </c:pt>
                <c:pt idx="72">
                  <c:v>26.395848246241947</c:v>
                </c:pt>
                <c:pt idx="73">
                  <c:v>26.619541875447386</c:v>
                </c:pt>
                <c:pt idx="74">
                  <c:v>26.843235504652824</c:v>
                </c:pt>
                <c:pt idx="75">
                  <c:v>27.066929133858267</c:v>
                </c:pt>
                <c:pt idx="76">
                  <c:v>27.290622763063705</c:v>
                </c:pt>
                <c:pt idx="77">
                  <c:v>27.514316392269144</c:v>
                </c:pt>
                <c:pt idx="78">
                  <c:v>27.73801002147459</c:v>
                </c:pt>
                <c:pt idx="79">
                  <c:v>27.96170365068003</c:v>
                </c:pt>
                <c:pt idx="80">
                  <c:v>28.185397279885464</c:v>
                </c:pt>
                <c:pt idx="81">
                  <c:v>28.40909090909091</c:v>
                </c:pt>
                <c:pt idx="82">
                  <c:v>28.63278453829635</c:v>
                </c:pt>
                <c:pt idx="83">
                  <c:v>28.856478167501788</c:v>
                </c:pt>
                <c:pt idx="84">
                  <c:v>29.080171796707226</c:v>
                </c:pt>
              </c:numCache>
            </c:numRef>
          </c:xVal>
          <c:yVal>
            <c:numRef>
              <c:f>Sheet3!$J$7:$J$91</c:f>
              <c:numCache>
                <c:ptCount val="85"/>
                <c:pt idx="0">
                  <c:v>8.4</c:v>
                </c:pt>
                <c:pt idx="1">
                  <c:v>15.400000000000002</c:v>
                </c:pt>
                <c:pt idx="2">
                  <c:v>28</c:v>
                </c:pt>
                <c:pt idx="3">
                  <c:v>44.800000000000004</c:v>
                </c:pt>
                <c:pt idx="4">
                  <c:v>65.8</c:v>
                </c:pt>
                <c:pt idx="5">
                  <c:v>92.39999999999999</c:v>
                </c:pt>
                <c:pt idx="6">
                  <c:v>123.20000000000002</c:v>
                </c:pt>
                <c:pt idx="7">
                  <c:v>131.6</c:v>
                </c:pt>
                <c:pt idx="8">
                  <c:v>140</c:v>
                </c:pt>
                <c:pt idx="9">
                  <c:v>148.4</c:v>
                </c:pt>
                <c:pt idx="10">
                  <c:v>156.79999999999998</c:v>
                </c:pt>
                <c:pt idx="11">
                  <c:v>166.6</c:v>
                </c:pt>
                <c:pt idx="12">
                  <c:v>175</c:v>
                </c:pt>
                <c:pt idx="13">
                  <c:v>184.79999999999998</c:v>
                </c:pt>
                <c:pt idx="14">
                  <c:v>194.6</c:v>
                </c:pt>
                <c:pt idx="15">
                  <c:v>204.4</c:v>
                </c:pt>
                <c:pt idx="16">
                  <c:v>215.6</c:v>
                </c:pt>
                <c:pt idx="17">
                  <c:v>224</c:v>
                </c:pt>
                <c:pt idx="18">
                  <c:v>233.79999999999998</c:v>
                </c:pt>
                <c:pt idx="19">
                  <c:v>242.20000000000002</c:v>
                </c:pt>
                <c:pt idx="20">
                  <c:v>252</c:v>
                </c:pt>
                <c:pt idx="21">
                  <c:v>261.8</c:v>
                </c:pt>
                <c:pt idx="22">
                  <c:v>271.59999999999997</c:v>
                </c:pt>
                <c:pt idx="23">
                  <c:v>280</c:v>
                </c:pt>
                <c:pt idx="24">
                  <c:v>287</c:v>
                </c:pt>
                <c:pt idx="25">
                  <c:v>301</c:v>
                </c:pt>
                <c:pt idx="26">
                  <c:v>308</c:v>
                </c:pt>
                <c:pt idx="27">
                  <c:v>322</c:v>
                </c:pt>
                <c:pt idx="28">
                  <c:v>329</c:v>
                </c:pt>
                <c:pt idx="29">
                  <c:v>343</c:v>
                </c:pt>
                <c:pt idx="30">
                  <c:v>350</c:v>
                </c:pt>
                <c:pt idx="31">
                  <c:v>364</c:v>
                </c:pt>
                <c:pt idx="32">
                  <c:v>371</c:v>
                </c:pt>
                <c:pt idx="33">
                  <c:v>385</c:v>
                </c:pt>
                <c:pt idx="34">
                  <c:v>399</c:v>
                </c:pt>
                <c:pt idx="35">
                  <c:v>420</c:v>
                </c:pt>
                <c:pt idx="36">
                  <c:v>427</c:v>
                </c:pt>
                <c:pt idx="37">
                  <c:v>441</c:v>
                </c:pt>
                <c:pt idx="38">
                  <c:v>455</c:v>
                </c:pt>
                <c:pt idx="39">
                  <c:v>469</c:v>
                </c:pt>
                <c:pt idx="40">
                  <c:v>476</c:v>
                </c:pt>
                <c:pt idx="41">
                  <c:v>490</c:v>
                </c:pt>
                <c:pt idx="42">
                  <c:v>504</c:v>
                </c:pt>
                <c:pt idx="43">
                  <c:v>518</c:v>
                </c:pt>
                <c:pt idx="44">
                  <c:v>539</c:v>
                </c:pt>
                <c:pt idx="45">
                  <c:v>546</c:v>
                </c:pt>
                <c:pt idx="46">
                  <c:v>553</c:v>
                </c:pt>
                <c:pt idx="47">
                  <c:v>560</c:v>
                </c:pt>
                <c:pt idx="48">
                  <c:v>574</c:v>
                </c:pt>
                <c:pt idx="49">
                  <c:v>581</c:v>
                </c:pt>
                <c:pt idx="50">
                  <c:v>588</c:v>
                </c:pt>
                <c:pt idx="51">
                  <c:v>595</c:v>
                </c:pt>
                <c:pt idx="52">
                  <c:v>602</c:v>
                </c:pt>
                <c:pt idx="53">
                  <c:v>616</c:v>
                </c:pt>
                <c:pt idx="54">
                  <c:v>623</c:v>
                </c:pt>
                <c:pt idx="55">
                  <c:v>630</c:v>
                </c:pt>
                <c:pt idx="56">
                  <c:v>637</c:v>
                </c:pt>
                <c:pt idx="57">
                  <c:v>644</c:v>
                </c:pt>
                <c:pt idx="58">
                  <c:v>651</c:v>
                </c:pt>
                <c:pt idx="59">
                  <c:v>658</c:v>
                </c:pt>
                <c:pt idx="60">
                  <c:v>665</c:v>
                </c:pt>
                <c:pt idx="61">
                  <c:v>672</c:v>
                </c:pt>
                <c:pt idx="62">
                  <c:v>679</c:v>
                </c:pt>
                <c:pt idx="63">
                  <c:v>686</c:v>
                </c:pt>
                <c:pt idx="64">
                  <c:v>693</c:v>
                </c:pt>
                <c:pt idx="65">
                  <c:v>700</c:v>
                </c:pt>
                <c:pt idx="66">
                  <c:v>700</c:v>
                </c:pt>
                <c:pt idx="67">
                  <c:v>714</c:v>
                </c:pt>
                <c:pt idx="68">
                  <c:v>714</c:v>
                </c:pt>
                <c:pt idx="69">
                  <c:v>728</c:v>
                </c:pt>
                <c:pt idx="70">
                  <c:v>728</c:v>
                </c:pt>
                <c:pt idx="71">
                  <c:v>742</c:v>
                </c:pt>
                <c:pt idx="72">
                  <c:v>742</c:v>
                </c:pt>
                <c:pt idx="73">
                  <c:v>742</c:v>
                </c:pt>
                <c:pt idx="74">
                  <c:v>756</c:v>
                </c:pt>
                <c:pt idx="75">
                  <c:v>756</c:v>
                </c:pt>
                <c:pt idx="76">
                  <c:v>770</c:v>
                </c:pt>
                <c:pt idx="77">
                  <c:v>770</c:v>
                </c:pt>
                <c:pt idx="78">
                  <c:v>770</c:v>
                </c:pt>
                <c:pt idx="79">
                  <c:v>770</c:v>
                </c:pt>
                <c:pt idx="80">
                  <c:v>770</c:v>
                </c:pt>
                <c:pt idx="81">
                  <c:v>770</c:v>
                </c:pt>
                <c:pt idx="82">
                  <c:v>770</c:v>
                </c:pt>
                <c:pt idx="83">
                  <c:v>756</c:v>
                </c:pt>
                <c:pt idx="84">
                  <c:v>756</c:v>
                </c:pt>
              </c:numCache>
            </c:numRef>
          </c:yVal>
          <c:smooth val="1"/>
        </c:ser>
        <c:axId val="18774853"/>
        <c:axId val="34755950"/>
      </c:scatterChart>
      <c:valAx>
        <c:axId val="18774853"/>
        <c:scaling>
          <c:orientation val="minMax"/>
          <c:max val="3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5950"/>
        <c:crosses val="autoZero"/>
        <c:crossBetween val="midCat"/>
        <c:dispUnits/>
      </c:val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4853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6</xdr:col>
      <xdr:colOff>1038225</xdr:colOff>
      <xdr:row>118</xdr:row>
      <xdr:rowOff>0</xdr:rowOff>
    </xdr:to>
    <xdr:graphicFrame>
      <xdr:nvGraphicFramePr>
        <xdr:cNvPr id="1" name="Chart 1"/>
        <xdr:cNvGraphicFramePr/>
      </xdr:nvGraphicFramePr>
      <xdr:xfrm>
        <a:off x="295275" y="15259050"/>
        <a:ext cx="8372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117" t="s">
        <v>212</v>
      </c>
    </row>
    <row r="2" ht="12.75">
      <c r="G2" s="2"/>
    </row>
    <row r="3" spans="2:10" ht="12.75">
      <c r="B3" s="49" t="s">
        <v>62</v>
      </c>
      <c r="C3" s="37" t="s">
        <v>14</v>
      </c>
      <c r="D3" s="38"/>
      <c r="E3" s="70"/>
      <c r="F3" s="39" t="s">
        <v>15</v>
      </c>
      <c r="G3" s="71" t="s">
        <v>46</v>
      </c>
      <c r="H3" s="99" t="s">
        <v>52</v>
      </c>
      <c r="I3" s="100"/>
      <c r="J3" s="101"/>
    </row>
    <row r="4" spans="2:10" ht="13.5" thickBot="1">
      <c r="B4" s="149"/>
      <c r="C4" s="5"/>
      <c r="D4" s="22"/>
      <c r="E4" s="22"/>
      <c r="F4" s="22"/>
      <c r="G4" s="59"/>
      <c r="H4" s="157" t="s">
        <v>220</v>
      </c>
      <c r="I4" s="97" t="s">
        <v>50</v>
      </c>
      <c r="J4" s="103"/>
    </row>
    <row r="5" spans="2:10" ht="13.5" thickBot="1">
      <c r="B5" s="62" t="s">
        <v>188</v>
      </c>
      <c r="C5" s="156" t="s">
        <v>0</v>
      </c>
      <c r="D5" s="154">
        <v>7</v>
      </c>
      <c r="E5" s="136" t="s">
        <v>211</v>
      </c>
      <c r="F5" s="147">
        <f>(D6*D5*60)/(2*PI()*(D7/2))</f>
        <v>137.25522292245057</v>
      </c>
      <c r="G5" s="5" t="s">
        <v>1</v>
      </c>
      <c r="H5" s="107">
        <v>9.4</v>
      </c>
      <c r="I5" s="106">
        <f>H5*0.3048</f>
        <v>2.86512</v>
      </c>
      <c r="J5" s="80"/>
    </row>
    <row r="6" spans="2:10" ht="13.5" thickBot="1">
      <c r="B6" s="62" t="s">
        <v>205</v>
      </c>
      <c r="C6" s="155">
        <v>7</v>
      </c>
      <c r="D6" s="144">
        <f>C6*5280/3600*0.3048</f>
        <v>3.1292800000000005</v>
      </c>
      <c r="E6" s="146" t="s">
        <v>208</v>
      </c>
      <c r="F6" s="148">
        <f>F5/((D29+1.4)/1.414)</f>
        <v>12.602525013788643</v>
      </c>
      <c r="G6" s="59" t="s">
        <v>209</v>
      </c>
      <c r="H6" s="157" t="s">
        <v>221</v>
      </c>
      <c r="I6" s="97" t="s">
        <v>2</v>
      </c>
      <c r="J6" s="80"/>
    </row>
    <row r="7" spans="2:10" ht="13.5" thickBot="1">
      <c r="B7" s="62" t="s">
        <v>206</v>
      </c>
      <c r="C7" s="139">
        <v>10</v>
      </c>
      <c r="D7" s="153">
        <f>C7*0.3048</f>
        <v>3.048</v>
      </c>
      <c r="E7" s="137" t="s">
        <v>210</v>
      </c>
      <c r="F7" s="12">
        <f>F5/60</f>
        <v>2.2875870487075094</v>
      </c>
      <c r="G7" s="5" t="s">
        <v>45</v>
      </c>
      <c r="H7" s="107">
        <v>0.725</v>
      </c>
      <c r="I7" s="102">
        <f>H7*25.4</f>
        <v>18.415</v>
      </c>
      <c r="J7" s="80"/>
    </row>
    <row r="8" spans="2:10" ht="13.5" thickBot="1">
      <c r="B8" s="64"/>
      <c r="C8" s="58"/>
      <c r="D8" s="58"/>
      <c r="E8" s="58"/>
      <c r="F8" s="58"/>
      <c r="G8" s="61"/>
      <c r="H8" s="157" t="s">
        <v>222</v>
      </c>
      <c r="I8" s="97" t="s">
        <v>54</v>
      </c>
      <c r="J8" s="80"/>
    </row>
    <row r="9" spans="2:10" ht="13.5" thickBot="1">
      <c r="B9" s="50" t="s">
        <v>226</v>
      </c>
      <c r="C9" s="75"/>
      <c r="D9" s="75"/>
      <c r="E9" s="75"/>
      <c r="F9" s="75"/>
      <c r="G9" s="105"/>
      <c r="H9" s="108">
        <v>7</v>
      </c>
      <c r="I9" s="109">
        <f>H9*5280/3600*0.3048</f>
        <v>3.1292800000000005</v>
      </c>
      <c r="J9" s="110"/>
    </row>
    <row r="10" spans="2:10" ht="13.5" thickBot="1">
      <c r="B10" s="45"/>
      <c r="C10" s="51"/>
      <c r="D10" s="23"/>
      <c r="E10" s="23"/>
      <c r="F10" s="23"/>
      <c r="G10" s="28"/>
      <c r="I10" s="98"/>
      <c r="J10" s="111"/>
    </row>
    <row r="11" spans="2:10" ht="13.5" thickBot="1">
      <c r="B11" s="54" t="s">
        <v>43</v>
      </c>
      <c r="C11" s="76" t="s">
        <v>44</v>
      </c>
      <c r="D11" s="92">
        <v>9</v>
      </c>
      <c r="E11" s="25" t="s">
        <v>46</v>
      </c>
      <c r="F11" s="122" t="s">
        <v>46</v>
      </c>
      <c r="G11" s="28" t="s">
        <v>46</v>
      </c>
      <c r="H11" s="114" t="s">
        <v>57</v>
      </c>
      <c r="I11" s="115"/>
      <c r="J11" s="116"/>
    </row>
    <row r="12" spans="2:10" ht="13.5" thickBot="1">
      <c r="B12" s="152" t="s">
        <v>216</v>
      </c>
      <c r="C12" s="24"/>
      <c r="D12" s="23"/>
      <c r="E12" s="25" t="s">
        <v>46</v>
      </c>
      <c r="F12" s="122" t="s">
        <v>46</v>
      </c>
      <c r="G12" s="28" t="s">
        <v>46</v>
      </c>
      <c r="H12" s="157" t="s">
        <v>223</v>
      </c>
      <c r="I12" s="97" t="s">
        <v>49</v>
      </c>
      <c r="J12" s="104"/>
    </row>
    <row r="13" spans="2:10" ht="13.5" thickBot="1">
      <c r="B13" s="45" t="s">
        <v>187</v>
      </c>
      <c r="C13" s="85" t="s">
        <v>167</v>
      </c>
      <c r="D13" s="89">
        <v>2</v>
      </c>
      <c r="E13" s="23"/>
      <c r="F13" s="23"/>
      <c r="G13" s="24"/>
      <c r="H13" s="107">
        <v>1</v>
      </c>
      <c r="I13" s="102">
        <f>H13/0.3048</f>
        <v>3.280839895013123</v>
      </c>
      <c r="J13" s="104"/>
    </row>
    <row r="14" spans="2:10" ht="13.5" thickBot="1">
      <c r="B14" s="45" t="s">
        <v>218</v>
      </c>
      <c r="C14" s="45" t="s">
        <v>168</v>
      </c>
      <c r="D14" s="124">
        <v>1.35</v>
      </c>
      <c r="E14" s="145" t="s">
        <v>207</v>
      </c>
      <c r="F14" s="142">
        <f>((((D15+D17+(D16*2))*D11/3.14)+(D13*2))*PI()/D11)-(D16*2)-D17</f>
        <v>1.647502019450965</v>
      </c>
      <c r="G14" s="56" t="s">
        <v>162</v>
      </c>
      <c r="H14" s="157" t="s">
        <v>224</v>
      </c>
      <c r="I14" s="97" t="s">
        <v>53</v>
      </c>
      <c r="J14" s="104"/>
    </row>
    <row r="15" spans="2:10" ht="13.5" thickBot="1">
      <c r="B15" s="45" t="s">
        <v>163</v>
      </c>
      <c r="C15" s="45" t="s">
        <v>169</v>
      </c>
      <c r="D15" s="90">
        <v>0.25</v>
      </c>
      <c r="E15" s="23"/>
      <c r="F15" s="23"/>
      <c r="G15" s="24"/>
      <c r="H15" s="107">
        <v>22</v>
      </c>
      <c r="I15" s="106">
        <f>H15/25.4</f>
        <v>0.8661417322834646</v>
      </c>
      <c r="J15" s="80"/>
    </row>
    <row r="16" spans="2:11" ht="13.5" thickBot="1">
      <c r="B16" s="45" t="s">
        <v>33</v>
      </c>
      <c r="C16" s="45" t="s">
        <v>170</v>
      </c>
      <c r="D16" s="90">
        <v>0.84</v>
      </c>
      <c r="E16" s="23"/>
      <c r="F16" s="23"/>
      <c r="G16" s="28"/>
      <c r="H16" s="157" t="s">
        <v>225</v>
      </c>
      <c r="I16" s="97" t="s">
        <v>51</v>
      </c>
      <c r="J16" s="80"/>
      <c r="K16" s="2"/>
    </row>
    <row r="17" spans="2:11" ht="13.5" thickBot="1">
      <c r="B17" s="45" t="s">
        <v>173</v>
      </c>
      <c r="C17" s="45" t="s">
        <v>171</v>
      </c>
      <c r="D17" s="90">
        <v>0.512</v>
      </c>
      <c r="E17" s="23"/>
      <c r="F17" s="77"/>
      <c r="G17" s="24"/>
      <c r="H17" s="107">
        <v>12.5</v>
      </c>
      <c r="I17" s="112">
        <f>H17/0.3048*3600/5280</f>
        <v>27.96170365068003</v>
      </c>
      <c r="J17" s="113"/>
      <c r="K17" s="2"/>
    </row>
    <row r="18" spans="2:11" ht="13.5" thickBot="1">
      <c r="B18" s="45" t="s">
        <v>47</v>
      </c>
      <c r="C18" s="53" t="s">
        <v>172</v>
      </c>
      <c r="D18" s="91">
        <v>1.16</v>
      </c>
      <c r="E18" s="25" t="s">
        <v>174</v>
      </c>
      <c r="F18" s="84">
        <f>(D15+D17+(D16*2))*D11/PI()+(D13*2)+(D16*2)+(D18*2)</f>
        <v>14.995814678547351</v>
      </c>
      <c r="G18" s="86" t="s">
        <v>162</v>
      </c>
      <c r="H18" s="16"/>
      <c r="I18" s="16"/>
      <c r="K18" s="2"/>
    </row>
    <row r="19" spans="2:11" ht="13.5" thickBot="1">
      <c r="B19" s="45"/>
      <c r="C19" s="24"/>
      <c r="D19" s="24"/>
      <c r="E19" s="26" t="s">
        <v>175</v>
      </c>
      <c r="F19" s="12">
        <f>((D15+D17+(D16*2))*D11/PI())+(D31*2/25.4)</f>
        <v>10.995814678547351</v>
      </c>
      <c r="G19" s="86" t="s">
        <v>162</v>
      </c>
      <c r="K19" s="2"/>
    </row>
    <row r="20" spans="2:7" ht="13.5" thickBot="1">
      <c r="B20" s="48"/>
      <c r="C20" s="35"/>
      <c r="D20" s="35"/>
      <c r="E20" s="35"/>
      <c r="F20" s="35"/>
      <c r="G20" s="40"/>
    </row>
    <row r="21" spans="2:11" ht="12.75">
      <c r="B21" s="50" t="s">
        <v>58</v>
      </c>
      <c r="C21" s="22"/>
      <c r="D21" s="22"/>
      <c r="E21" s="22"/>
      <c r="F21" s="22"/>
      <c r="G21" s="59"/>
      <c r="H21" s="13" t="s">
        <v>8</v>
      </c>
      <c r="I21" s="7">
        <v>1.48</v>
      </c>
      <c r="K21" s="2"/>
    </row>
    <row r="22" spans="2:11" ht="13.5" thickBot="1">
      <c r="B22" s="62" t="s">
        <v>46</v>
      </c>
      <c r="C22" s="5"/>
      <c r="D22" s="5"/>
      <c r="E22" s="22"/>
      <c r="F22" s="22"/>
      <c r="G22" s="59"/>
      <c r="H22" s="8" t="s">
        <v>9</v>
      </c>
      <c r="I22" s="9">
        <v>1.45</v>
      </c>
      <c r="K22" s="2"/>
    </row>
    <row r="23" spans="2:11" ht="12.75">
      <c r="B23" s="150" t="s">
        <v>193</v>
      </c>
      <c r="C23" s="138">
        <v>0.5</v>
      </c>
      <c r="D23" s="143">
        <f>C23*25.4</f>
        <v>12.7</v>
      </c>
      <c r="F23" s="5"/>
      <c r="G23" s="59"/>
      <c r="H23" s="8" t="s">
        <v>10</v>
      </c>
      <c r="I23" s="9">
        <v>1.42</v>
      </c>
      <c r="K23" s="2"/>
    </row>
    <row r="24" spans="2:11" ht="13.5" thickBot="1">
      <c r="B24" s="62" t="s">
        <v>194</v>
      </c>
      <c r="C24" s="139">
        <v>0.7</v>
      </c>
      <c r="D24" s="144">
        <f>C24*25.4</f>
        <v>17.779999999999998</v>
      </c>
      <c r="E24" s="87" t="s">
        <v>201</v>
      </c>
      <c r="F24" s="5"/>
      <c r="G24" s="59"/>
      <c r="H24" s="8" t="s">
        <v>11</v>
      </c>
      <c r="I24" s="9">
        <v>1.37</v>
      </c>
      <c r="K24" s="2"/>
    </row>
    <row r="25" spans="2:11" ht="13.5" thickBot="1">
      <c r="B25" s="63" t="s">
        <v>227</v>
      </c>
      <c r="C25" s="62" t="s">
        <v>196</v>
      </c>
      <c r="D25" s="91">
        <v>1.33</v>
      </c>
      <c r="E25" s="83" t="s">
        <v>16</v>
      </c>
      <c r="F25" s="15">
        <f>D25-((D25*(D24/(2*D23)))*0.5)</f>
        <v>0.8645</v>
      </c>
      <c r="G25" s="59" t="s">
        <v>7</v>
      </c>
      <c r="H25" s="8" t="s">
        <v>12</v>
      </c>
      <c r="I25" s="9">
        <v>1.33</v>
      </c>
      <c r="K25" s="2"/>
    </row>
    <row r="26" spans="2:11" ht="13.5" thickBot="1">
      <c r="B26" s="64"/>
      <c r="C26" s="88"/>
      <c r="D26" s="58"/>
      <c r="E26" s="58"/>
      <c r="F26" s="58"/>
      <c r="G26" s="61"/>
      <c r="H26" s="10" t="s">
        <v>13</v>
      </c>
      <c r="I26" s="11">
        <v>1.29</v>
      </c>
      <c r="K26" s="2"/>
    </row>
    <row r="27" spans="2:11" ht="12.75">
      <c r="B27" s="50" t="s">
        <v>59</v>
      </c>
      <c r="C27" s="23"/>
      <c r="D27" s="23"/>
      <c r="E27" s="23"/>
      <c r="F27" s="23"/>
      <c r="G27" s="73"/>
      <c r="K27" s="2"/>
    </row>
    <row r="28" spans="2:7" ht="13.5" thickBot="1">
      <c r="B28" s="45"/>
      <c r="C28" s="51"/>
      <c r="D28" s="23"/>
      <c r="E28" s="23"/>
      <c r="F28" s="23"/>
      <c r="G28" s="28"/>
    </row>
    <row r="29" spans="2:10" ht="13.5" thickBot="1">
      <c r="B29" s="54" t="s">
        <v>230</v>
      </c>
      <c r="C29" s="23" t="s">
        <v>17</v>
      </c>
      <c r="D29" s="89">
        <v>14</v>
      </c>
      <c r="E29" s="23"/>
      <c r="F29" s="23"/>
      <c r="G29" s="28"/>
      <c r="H29" s="158" t="s">
        <v>233</v>
      </c>
      <c r="I29" s="159"/>
      <c r="J29" s="159"/>
    </row>
    <row r="30" spans="2:10" ht="12.75">
      <c r="B30" s="45" t="s">
        <v>228</v>
      </c>
      <c r="C30" s="138">
        <v>1</v>
      </c>
      <c r="D30" s="135">
        <f>C30*25.4</f>
        <v>25.4</v>
      </c>
      <c r="E30" s="23"/>
      <c r="F30" s="23"/>
      <c r="G30" s="28"/>
      <c r="H30" s="129" t="s">
        <v>46</v>
      </c>
      <c r="I30" s="130" t="s">
        <v>46</v>
      </c>
      <c r="J30" s="130"/>
    </row>
    <row r="31" spans="2:10" ht="13.5" thickBot="1">
      <c r="B31" s="45" t="s">
        <v>229</v>
      </c>
      <c r="C31" s="139">
        <v>2</v>
      </c>
      <c r="D31" s="135">
        <f>C31*25.4</f>
        <v>50.8</v>
      </c>
      <c r="E31" s="23"/>
      <c r="F31" s="23"/>
      <c r="G31" s="28"/>
      <c r="H31" s="160" t="s">
        <v>234</v>
      </c>
      <c r="I31" s="159"/>
      <c r="J31" s="159"/>
    </row>
    <row r="32" spans="2:10" ht="12.75">
      <c r="B32" s="54" t="s">
        <v>217</v>
      </c>
      <c r="C32" s="23" t="s">
        <v>197</v>
      </c>
      <c r="D32" s="90">
        <v>12</v>
      </c>
      <c r="E32" s="23"/>
      <c r="F32" s="23"/>
      <c r="G32" s="28"/>
      <c r="H32" s="160" t="s">
        <v>191</v>
      </c>
      <c r="I32" s="159"/>
      <c r="J32" s="159"/>
    </row>
    <row r="33" spans="2:7" ht="13.5" thickBot="1">
      <c r="B33" s="54" t="s">
        <v>48</v>
      </c>
      <c r="C33" s="68" t="s">
        <v>198</v>
      </c>
      <c r="D33" s="91">
        <v>3</v>
      </c>
      <c r="E33" s="23"/>
      <c r="F33" s="23"/>
      <c r="G33" s="28"/>
    </row>
    <row r="34" spans="2:7" ht="13.5" thickBot="1">
      <c r="B34" s="45"/>
      <c r="C34" s="23"/>
      <c r="D34" s="23"/>
      <c r="E34" s="51"/>
      <c r="F34" s="74"/>
      <c r="G34" s="28"/>
    </row>
    <row r="35" spans="2:7" ht="13.5" thickBot="1">
      <c r="B35" s="44" t="s">
        <v>18</v>
      </c>
      <c r="C35" s="23"/>
      <c r="D35" s="28"/>
      <c r="E35" s="23" t="s">
        <v>19</v>
      </c>
      <c r="F35" s="14">
        <f>(((D29+1.4)/1.414)/1.732/(2*D32*F25*F7*D30/1000*D31/1000))/(D11/D33)</f>
        <v>34.22558433886024</v>
      </c>
      <c r="G35" s="28" t="s">
        <v>35</v>
      </c>
    </row>
    <row r="36" spans="2:7" ht="13.5" thickBot="1">
      <c r="B36" s="45"/>
      <c r="C36" s="23"/>
      <c r="D36" s="28"/>
      <c r="E36" s="23"/>
      <c r="F36" s="55"/>
      <c r="G36" s="28"/>
    </row>
    <row r="37" spans="2:7" ht="13.5" thickBot="1">
      <c r="B37" s="44" t="s">
        <v>20</v>
      </c>
      <c r="C37" s="23"/>
      <c r="D37" s="28"/>
      <c r="E37" s="68" t="s">
        <v>19</v>
      </c>
      <c r="F37" s="14">
        <f>(((D29+1.4)/1.414)/(2*D32*F25*F7*D30/1000*D31/1000))/(D11/D33)</f>
        <v>59.27871207490593</v>
      </c>
      <c r="G37" s="28" t="s">
        <v>35</v>
      </c>
    </row>
    <row r="38" spans="2:7" ht="13.5" thickBot="1">
      <c r="B38" s="48"/>
      <c r="C38" s="35"/>
      <c r="D38" s="35"/>
      <c r="E38" s="35"/>
      <c r="F38" s="35"/>
      <c r="G38" s="40"/>
    </row>
    <row r="39" spans="2:7" ht="12.75">
      <c r="B39" s="50" t="s">
        <v>60</v>
      </c>
      <c r="C39" s="22"/>
      <c r="D39" s="22"/>
      <c r="E39" s="22"/>
      <c r="F39" s="22"/>
      <c r="G39" s="59"/>
    </row>
    <row r="40" spans="2:9" ht="13.5" thickBot="1">
      <c r="B40" s="62"/>
      <c r="C40" s="22"/>
      <c r="D40" s="22"/>
      <c r="E40" s="57"/>
      <c r="F40" s="22"/>
      <c r="G40" s="59"/>
      <c r="I40" s="2"/>
    </row>
    <row r="41" spans="2:9" ht="13.5" thickBot="1">
      <c r="B41" s="44" t="s">
        <v>18</v>
      </c>
      <c r="C41" s="22"/>
      <c r="D41" s="59"/>
      <c r="E41" s="22" t="s">
        <v>22</v>
      </c>
      <c r="F41" s="6">
        <f>(((D13*2)+D14+D15)+((D13+(D16*2))*2)+((D14+(D16*2))+((D15+(D16*2)))))/2*F35/12</f>
        <v>25.55510297301564</v>
      </c>
      <c r="G41" s="59" t="s">
        <v>49</v>
      </c>
      <c r="I41" s="2"/>
    </row>
    <row r="42" spans="2:9" ht="13.5" thickBot="1">
      <c r="B42" s="62"/>
      <c r="C42" s="22"/>
      <c r="D42" s="59"/>
      <c r="E42" s="22"/>
      <c r="F42" s="67"/>
      <c r="G42" s="59"/>
      <c r="I42" s="2"/>
    </row>
    <row r="43" spans="2:9" ht="13.5" thickBot="1">
      <c r="B43" s="44" t="s">
        <v>20</v>
      </c>
      <c r="C43" s="22"/>
      <c r="D43" s="59"/>
      <c r="E43" s="72" t="s">
        <v>22</v>
      </c>
      <c r="F43" s="6">
        <f>(((D13*2)+D14+D15)+((D13+(D16*2))*2)+((D14+(D16*2))+((D15+(D16*2)))))/2*F37/12</f>
        <v>44.261438349263095</v>
      </c>
      <c r="G43" s="78" t="s">
        <v>49</v>
      </c>
      <c r="H43" s="16"/>
      <c r="I43" s="2"/>
    </row>
    <row r="44" spans="2:9" ht="13.5" thickBot="1">
      <c r="B44" s="64"/>
      <c r="C44" s="58"/>
      <c r="D44" s="58"/>
      <c r="E44" s="58"/>
      <c r="F44" s="58"/>
      <c r="G44" s="61"/>
      <c r="I44" s="2"/>
    </row>
    <row r="45" spans="2:7" ht="12.75">
      <c r="B45" s="50" t="s">
        <v>219</v>
      </c>
      <c r="C45" s="23"/>
      <c r="D45" s="23"/>
      <c r="E45" s="23"/>
      <c r="F45" s="23"/>
      <c r="G45" s="28"/>
    </row>
    <row r="46" spans="2:7" ht="13.5" thickBot="1">
      <c r="B46" s="45"/>
      <c r="C46" s="51"/>
      <c r="D46" s="23"/>
      <c r="E46" s="23"/>
      <c r="F46" s="23"/>
      <c r="G46" s="28"/>
    </row>
    <row r="47" spans="2:7" ht="12.75">
      <c r="B47" s="54" t="s">
        <v>42</v>
      </c>
      <c r="C47" s="23" t="s">
        <v>202</v>
      </c>
      <c r="D47" s="89">
        <v>0.0641</v>
      </c>
      <c r="E47" s="23" t="s">
        <v>165</v>
      </c>
      <c r="F47" s="23"/>
      <c r="G47" s="28"/>
    </row>
    <row r="48" spans="2:7" ht="12.75">
      <c r="B48" s="54" t="s">
        <v>34</v>
      </c>
      <c r="C48" s="23" t="s">
        <v>55</v>
      </c>
      <c r="D48" s="90">
        <v>2</v>
      </c>
      <c r="E48" s="23" t="s">
        <v>177</v>
      </c>
      <c r="F48" s="23"/>
      <c r="G48" s="28"/>
    </row>
    <row r="49" spans="2:7" ht="12.75">
      <c r="B49" s="54" t="s">
        <v>23</v>
      </c>
      <c r="C49" s="53" t="s">
        <v>24</v>
      </c>
      <c r="D49" s="93">
        <v>2</v>
      </c>
      <c r="E49" s="123" t="s">
        <v>195</v>
      </c>
      <c r="F49" s="23"/>
      <c r="G49" s="28"/>
    </row>
    <row r="50" spans="2:7" ht="13.5" thickBot="1">
      <c r="B50" s="45"/>
      <c r="C50" s="24"/>
      <c r="D50" s="24" t="s">
        <v>46</v>
      </c>
      <c r="E50" s="51"/>
      <c r="F50" s="24"/>
      <c r="G50" s="28"/>
    </row>
    <row r="51" spans="2:7" ht="13.5" thickBot="1">
      <c r="B51" s="44" t="s">
        <v>18</v>
      </c>
      <c r="C51" s="23"/>
      <c r="D51" s="23"/>
      <c r="E51" s="47" t="s">
        <v>176</v>
      </c>
      <c r="F51" s="69">
        <f>((PI()*((D47/2)*(D47/2))*F35*D49*D48)/D16)</f>
        <v>0.5259415928404708</v>
      </c>
      <c r="G51" s="28" t="s">
        <v>162</v>
      </c>
    </row>
    <row r="52" spans="2:7" ht="13.5" thickBot="1">
      <c r="B52" s="45"/>
      <c r="C52" s="23"/>
      <c r="D52" s="23"/>
      <c r="E52" s="47"/>
      <c r="F52" s="56"/>
      <c r="G52" s="28"/>
    </row>
    <row r="53" spans="2:7" ht="13.5" thickBot="1">
      <c r="B53" s="44" t="s">
        <v>21</v>
      </c>
      <c r="C53" s="23"/>
      <c r="D53" s="23"/>
      <c r="E53" s="52" t="s">
        <v>176</v>
      </c>
      <c r="F53" s="69">
        <f>((PI()*((D47/2)*(D47/2))*F37*D49*D48)/D16)</f>
        <v>0.9109308387996956</v>
      </c>
      <c r="G53" s="28" t="s">
        <v>162</v>
      </c>
    </row>
    <row r="54" spans="2:7" ht="13.5" thickBot="1">
      <c r="B54" s="48"/>
      <c r="C54" s="35"/>
      <c r="D54" s="35"/>
      <c r="E54" s="35"/>
      <c r="F54" s="35"/>
      <c r="G54" s="40"/>
    </row>
    <row r="55" spans="2:7" ht="13.5" thickBot="1">
      <c r="B55" s="50" t="s">
        <v>61</v>
      </c>
      <c r="C55" s="121"/>
      <c r="D55" s="22"/>
      <c r="E55" s="22"/>
      <c r="F55" s="22"/>
      <c r="G55" s="59"/>
    </row>
    <row r="56" spans="2:7" ht="13.5" thickBot="1">
      <c r="B56" s="62" t="s">
        <v>203</v>
      </c>
      <c r="C56" s="62" t="s">
        <v>161</v>
      </c>
      <c r="D56" s="92">
        <v>2.524</v>
      </c>
      <c r="E56" s="22" t="s">
        <v>165</v>
      </c>
      <c r="F56" s="22"/>
      <c r="G56" s="59"/>
    </row>
    <row r="57" spans="2:7" ht="13.5" thickBot="1">
      <c r="B57" s="151"/>
      <c r="C57" s="62" t="s">
        <v>164</v>
      </c>
      <c r="D57" s="119">
        <f>D56/1000</f>
        <v>0.002524</v>
      </c>
      <c r="E57" s="22"/>
      <c r="F57" s="22"/>
      <c r="G57" s="59"/>
    </row>
    <row r="58" spans="2:7" ht="13.5" thickBot="1">
      <c r="B58" s="62" t="s">
        <v>204</v>
      </c>
      <c r="C58" s="60" t="s">
        <v>160</v>
      </c>
      <c r="D58" s="120">
        <v>0.18</v>
      </c>
      <c r="E58" s="57" t="s">
        <v>166</v>
      </c>
      <c r="F58" s="5"/>
      <c r="G58" s="59"/>
    </row>
    <row r="59" spans="2:9" ht="13.5" thickBot="1">
      <c r="B59" s="44" t="s">
        <v>18</v>
      </c>
      <c r="C59" s="22"/>
      <c r="D59" s="59"/>
      <c r="E59" s="22" t="s">
        <v>199</v>
      </c>
      <c r="F59" s="6">
        <f>D57*F41*D11/D33*2/D49</f>
        <v>0.1935032397116744</v>
      </c>
      <c r="G59" s="59" t="s">
        <v>25</v>
      </c>
      <c r="I59" s="2"/>
    </row>
    <row r="60" spans="2:9" ht="13.5" thickBot="1">
      <c r="B60" s="62"/>
      <c r="C60" s="22"/>
      <c r="D60" s="59"/>
      <c r="E60" s="22"/>
      <c r="F60" s="59"/>
      <c r="G60" s="59"/>
      <c r="I60" s="2"/>
    </row>
    <row r="61" spans="2:9" ht="13.5" thickBot="1">
      <c r="B61" s="44" t="s">
        <v>20</v>
      </c>
      <c r="C61" s="22"/>
      <c r="D61" s="59"/>
      <c r="E61" s="60" t="s">
        <v>199</v>
      </c>
      <c r="F61" s="6">
        <f>D57*F43*D11/D33/2/D49</f>
        <v>0.08378690279515505</v>
      </c>
      <c r="G61" s="59" t="s">
        <v>25</v>
      </c>
      <c r="I61" s="2"/>
    </row>
    <row r="62" spans="2:9" ht="12.75">
      <c r="B62" s="62"/>
      <c r="C62" s="22"/>
      <c r="D62" s="22"/>
      <c r="E62" s="22"/>
      <c r="F62" s="22"/>
      <c r="G62" s="59"/>
      <c r="I62" s="2"/>
    </row>
    <row r="63" spans="2:9" ht="13.5" thickBot="1">
      <c r="B63" s="64"/>
      <c r="C63" s="58"/>
      <c r="D63" s="58"/>
      <c r="E63" s="58"/>
      <c r="F63" s="58"/>
      <c r="G63" s="61"/>
      <c r="I63" s="2"/>
    </row>
    <row r="64" spans="2:7" ht="12.75">
      <c r="B64" s="50" t="s">
        <v>231</v>
      </c>
      <c r="C64" s="23"/>
      <c r="D64" s="23"/>
      <c r="E64" s="23"/>
      <c r="F64" s="23"/>
      <c r="G64" s="28"/>
    </row>
    <row r="65" spans="2:7" ht="12.75">
      <c r="B65" s="45" t="s">
        <v>26</v>
      </c>
      <c r="C65" s="23"/>
      <c r="D65" s="23"/>
      <c r="E65" s="23"/>
      <c r="F65" s="23"/>
      <c r="G65" s="28"/>
    </row>
    <row r="66" spans="2:7" ht="13.5" thickBot="1">
      <c r="B66" s="45"/>
      <c r="C66" s="23"/>
      <c r="D66" s="23"/>
      <c r="E66" s="21" t="s">
        <v>18</v>
      </c>
      <c r="F66" s="23"/>
      <c r="G66" s="28"/>
    </row>
    <row r="67" spans="2:7" ht="14.25">
      <c r="B67" s="46" t="s">
        <v>39</v>
      </c>
      <c r="C67" s="24" t="s">
        <v>213</v>
      </c>
      <c r="D67" s="94">
        <v>1.1808</v>
      </c>
      <c r="E67" s="27" t="s">
        <v>28</v>
      </c>
      <c r="F67" s="17">
        <f>VLOOKUP(D70,Sheet2!H7:I91,2,TRUE)</f>
        <v>1602.8438767626903</v>
      </c>
      <c r="G67" s="28" t="s">
        <v>3</v>
      </c>
    </row>
    <row r="68" spans="2:7" ht="12.75">
      <c r="B68" s="46" t="s">
        <v>56</v>
      </c>
      <c r="C68" s="24" t="s">
        <v>4</v>
      </c>
      <c r="D68" s="95">
        <v>30</v>
      </c>
      <c r="E68" s="27" t="s">
        <v>29</v>
      </c>
      <c r="F68" s="18">
        <f>F69/D29</f>
        <v>49</v>
      </c>
      <c r="G68" s="28" t="s">
        <v>5</v>
      </c>
    </row>
    <row r="69" spans="2:7" ht="13.5" thickBot="1">
      <c r="B69" s="46" t="s">
        <v>27</v>
      </c>
      <c r="C69" s="24" t="s">
        <v>6</v>
      </c>
      <c r="D69" s="96">
        <v>1.4</v>
      </c>
      <c r="E69" s="34" t="s">
        <v>30</v>
      </c>
      <c r="F69" s="19">
        <f>VLOOKUP(F67,Sheet2!B5:C314,2,TRUE)</f>
        <v>686</v>
      </c>
      <c r="G69" s="28" t="s">
        <v>3</v>
      </c>
    </row>
    <row r="70" spans="2:7" ht="13.5" thickBot="1">
      <c r="B70" s="46" t="s">
        <v>200</v>
      </c>
      <c r="C70" s="141">
        <v>28</v>
      </c>
      <c r="D70" s="140">
        <f>C70*5280/3600*0.3048</f>
        <v>12.517120000000002</v>
      </c>
      <c r="E70" s="34" t="s">
        <v>38</v>
      </c>
      <c r="F70" s="19">
        <f>F69*100/F67</f>
        <v>42.79892820163707</v>
      </c>
      <c r="G70" s="28" t="s">
        <v>4</v>
      </c>
    </row>
    <row r="71" spans="2:7" ht="12.75">
      <c r="B71" s="45"/>
      <c r="C71" s="23"/>
      <c r="D71" s="28"/>
      <c r="E71" s="34" t="s">
        <v>31</v>
      </c>
      <c r="F71" s="20">
        <f>VLOOKUP(F67,Sheet2!B5:E314,4,TRUE)</f>
        <v>896.7812785477303</v>
      </c>
      <c r="G71" s="28" t="s">
        <v>3</v>
      </c>
    </row>
    <row r="72" spans="2:7" ht="12.75">
      <c r="B72" s="46"/>
      <c r="C72" s="24"/>
      <c r="D72" s="29"/>
      <c r="E72" s="27" t="s">
        <v>40</v>
      </c>
      <c r="F72" s="18">
        <f>D69*F68</f>
        <v>68.6</v>
      </c>
      <c r="G72" s="28" t="s">
        <v>3</v>
      </c>
    </row>
    <row r="73" spans="1:7" ht="12.75">
      <c r="A73" s="41"/>
      <c r="B73" s="45"/>
      <c r="C73" s="23"/>
      <c r="D73" s="28"/>
      <c r="E73" s="27" t="s">
        <v>41</v>
      </c>
      <c r="F73" s="18">
        <f>F69-F72</f>
        <v>617.4</v>
      </c>
      <c r="G73" s="28" t="s">
        <v>3</v>
      </c>
    </row>
    <row r="74" spans="1:7" ht="12.75">
      <c r="A74" s="42"/>
      <c r="B74" s="45"/>
      <c r="C74" s="24"/>
      <c r="D74" s="30"/>
      <c r="E74" s="65" t="s">
        <v>32</v>
      </c>
      <c r="F74" s="18">
        <f>F73/D29</f>
        <v>44.1</v>
      </c>
      <c r="G74" s="28" t="s">
        <v>5</v>
      </c>
    </row>
    <row r="75" spans="1:9" ht="12.75">
      <c r="A75" s="43"/>
      <c r="B75" s="45"/>
      <c r="C75" s="24"/>
      <c r="D75" s="30"/>
      <c r="E75" s="34" t="s">
        <v>36</v>
      </c>
      <c r="F75" s="19">
        <f>F73*100/F67</f>
        <v>38.519035381473365</v>
      </c>
      <c r="G75" s="28" t="s">
        <v>4</v>
      </c>
      <c r="I75" s="2"/>
    </row>
    <row r="76" spans="1:9" ht="13.5" thickBot="1">
      <c r="A76" s="43"/>
      <c r="B76" s="46"/>
      <c r="C76" s="24"/>
      <c r="D76" s="29"/>
      <c r="E76" s="66" t="s">
        <v>37</v>
      </c>
      <c r="F76" s="33">
        <f>F70*D68/100</f>
        <v>12.83967846049112</v>
      </c>
      <c r="G76" s="28" t="s">
        <v>4</v>
      </c>
      <c r="I76" s="2"/>
    </row>
    <row r="77" spans="2:9" ht="12.75">
      <c r="B77" s="45"/>
      <c r="C77" s="24"/>
      <c r="D77" s="24"/>
      <c r="E77" s="23"/>
      <c r="F77" s="25"/>
      <c r="G77" s="28"/>
      <c r="I77" s="2"/>
    </row>
    <row r="78" spans="2:9" ht="13.5" thickBot="1">
      <c r="B78" s="46"/>
      <c r="C78" s="24"/>
      <c r="D78" s="31"/>
      <c r="E78" s="21" t="s">
        <v>20</v>
      </c>
      <c r="F78" s="26"/>
      <c r="G78" s="28"/>
      <c r="I78" s="2"/>
    </row>
    <row r="79" spans="2:9" ht="12.75">
      <c r="B79" s="46"/>
      <c r="C79" s="31"/>
      <c r="D79" s="28"/>
      <c r="E79" s="27" t="s">
        <v>28</v>
      </c>
      <c r="F79" s="17">
        <f>VLOOKUP(D70,Sheet3!H7:I91,2,TRUE)</f>
        <v>1602.8438767626903</v>
      </c>
      <c r="G79" s="28" t="s">
        <v>3</v>
      </c>
      <c r="I79" s="2"/>
    </row>
    <row r="80" spans="2:9" ht="12.75">
      <c r="B80" s="46"/>
      <c r="C80" s="31"/>
      <c r="D80" s="28"/>
      <c r="E80" s="27" t="s">
        <v>29</v>
      </c>
      <c r="F80" s="18">
        <f>F81/D29</f>
        <v>55</v>
      </c>
      <c r="G80" s="28" t="s">
        <v>5</v>
      </c>
      <c r="I80" s="2"/>
    </row>
    <row r="81" spans="2:9" ht="12.75">
      <c r="B81" s="46"/>
      <c r="C81" s="31"/>
      <c r="D81" s="28"/>
      <c r="E81" s="34" t="s">
        <v>30</v>
      </c>
      <c r="F81" s="19">
        <f>VLOOKUP(F79,Sheet3!B5:C314,2,TRUE)</f>
        <v>770</v>
      </c>
      <c r="G81" s="28" t="s">
        <v>3</v>
      </c>
      <c r="I81" s="2"/>
    </row>
    <row r="82" spans="2:7" ht="12.75">
      <c r="B82" s="46"/>
      <c r="C82" s="31"/>
      <c r="D82" s="28"/>
      <c r="E82" s="34" t="s">
        <v>38</v>
      </c>
      <c r="F82" s="19">
        <f>F81*100/F79</f>
        <v>48.039613287551816</v>
      </c>
      <c r="G82" s="28" t="s">
        <v>4</v>
      </c>
    </row>
    <row r="83" spans="2:7" ht="12.75">
      <c r="B83" s="45"/>
      <c r="C83" s="24"/>
      <c r="D83" s="28"/>
      <c r="E83" s="34" t="s">
        <v>31</v>
      </c>
      <c r="F83" s="20">
        <f>VLOOKUP(F79,Sheet3!B5:E314,4,TRUE)</f>
        <v>797.955380955344</v>
      </c>
      <c r="G83" s="28" t="s">
        <v>3</v>
      </c>
    </row>
    <row r="84" spans="2:7" ht="12.75">
      <c r="B84" s="46"/>
      <c r="C84" s="31"/>
      <c r="D84" s="28"/>
      <c r="E84" s="27" t="s">
        <v>40</v>
      </c>
      <c r="F84" s="18">
        <f>D69*F80</f>
        <v>77</v>
      </c>
      <c r="G84" s="28" t="s">
        <v>3</v>
      </c>
    </row>
    <row r="85" spans="2:7" ht="12.75">
      <c r="B85" s="46"/>
      <c r="C85" s="31"/>
      <c r="D85" s="28"/>
      <c r="E85" s="27" t="s">
        <v>41</v>
      </c>
      <c r="F85" s="18">
        <f>F81-F84</f>
        <v>693</v>
      </c>
      <c r="G85" s="28" t="s">
        <v>3</v>
      </c>
    </row>
    <row r="86" spans="2:7" ht="12.75">
      <c r="B86" s="47"/>
      <c r="C86" s="32"/>
      <c r="D86" s="28"/>
      <c r="E86" s="65" t="s">
        <v>32</v>
      </c>
      <c r="F86" s="18">
        <f>F85/D29</f>
        <v>49.5</v>
      </c>
      <c r="G86" s="28" t="s">
        <v>5</v>
      </c>
    </row>
    <row r="87" spans="2:7" ht="12.75">
      <c r="B87" s="47"/>
      <c r="C87" s="32"/>
      <c r="D87" s="28"/>
      <c r="E87" s="34" t="s">
        <v>36</v>
      </c>
      <c r="F87" s="19">
        <f>F85*100/F79</f>
        <v>43.23565195879663</v>
      </c>
      <c r="G87" s="28" t="s">
        <v>4</v>
      </c>
    </row>
    <row r="88" spans="2:7" ht="13.5" thickBot="1">
      <c r="B88" s="45"/>
      <c r="C88" s="24"/>
      <c r="D88" s="28"/>
      <c r="E88" s="66" t="s">
        <v>37</v>
      </c>
      <c r="F88" s="33">
        <f>F82*D68/100</f>
        <v>14.411883986265545</v>
      </c>
      <c r="G88" s="28" t="s">
        <v>4</v>
      </c>
    </row>
    <row r="89" spans="2:7" ht="13.5" thickBot="1">
      <c r="B89" s="48"/>
      <c r="C89" s="35"/>
      <c r="D89" s="35"/>
      <c r="E89" s="66"/>
      <c r="F89" s="36"/>
      <c r="G89" s="40"/>
    </row>
    <row r="90" spans="2:8" ht="18">
      <c r="B90" s="79" t="s">
        <v>232</v>
      </c>
      <c r="C90" s="81"/>
      <c r="D90" s="81"/>
      <c r="E90" s="81"/>
      <c r="F90" s="81"/>
      <c r="G90" s="82"/>
      <c r="H90" s="2"/>
    </row>
    <row r="91" spans="2:6" ht="12.75">
      <c r="B91" s="23"/>
      <c r="F91" s="23"/>
    </row>
    <row r="92" ht="12.75">
      <c r="F92" s="23"/>
    </row>
    <row r="93" ht="12.75">
      <c r="F93" s="23"/>
    </row>
    <row r="94" ht="12.75">
      <c r="F94" s="23"/>
    </row>
    <row r="95" ht="12.75">
      <c r="F95" s="23"/>
    </row>
    <row r="96" ht="12.75">
      <c r="F96" s="23"/>
    </row>
    <row r="97" ht="12.75">
      <c r="F97" s="23"/>
    </row>
    <row r="98" ht="12.75">
      <c r="F98" s="23"/>
    </row>
    <row r="99" ht="12.75">
      <c r="F99" s="23"/>
    </row>
    <row r="100" ht="12.75">
      <c r="F100" s="23"/>
    </row>
    <row r="101" ht="12.75">
      <c r="F101" s="23"/>
    </row>
    <row r="102" ht="12.75">
      <c r="F102" s="23"/>
    </row>
    <row r="103" ht="12.75">
      <c r="F103" s="23"/>
    </row>
    <row r="104" ht="12.75">
      <c r="F104" s="23"/>
    </row>
    <row r="105" ht="12.75">
      <c r="F105" s="23"/>
    </row>
    <row r="106" ht="12.75">
      <c r="F106" s="23"/>
    </row>
    <row r="107" ht="12.75">
      <c r="F107" s="23"/>
    </row>
    <row r="108" ht="12.75">
      <c r="F108" s="23"/>
    </row>
    <row r="109" ht="12.75">
      <c r="F109" s="23"/>
    </row>
    <row r="110" ht="12.75">
      <c r="F110" s="23"/>
    </row>
    <row r="111" ht="12.75">
      <c r="F111" s="23"/>
    </row>
    <row r="112" ht="12.75">
      <c r="F112" s="23"/>
    </row>
    <row r="113" ht="12.75">
      <c r="F113" s="23"/>
    </row>
    <row r="114" ht="12.75">
      <c r="F114" s="23"/>
    </row>
    <row r="115" ht="12.75">
      <c r="F115" s="23"/>
    </row>
    <row r="116" ht="12.75">
      <c r="F116" s="23"/>
    </row>
    <row r="117" ht="12.75">
      <c r="F117" s="23"/>
    </row>
    <row r="118" ht="12.75">
      <c r="F118" s="23"/>
    </row>
    <row r="119" spans="6:7" ht="12.75">
      <c r="F119" s="2"/>
      <c r="G119" s="80"/>
    </row>
    <row r="121" ht="12.75">
      <c r="C121" s="126" t="s">
        <v>189</v>
      </c>
    </row>
    <row r="123" spans="1:13" ht="12.75" customHeight="1">
      <c r="A123" s="100"/>
      <c r="B123" s="100" t="s">
        <v>63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ht="12.75" customHeight="1"/>
    <row r="125" ht="12.75" customHeight="1">
      <c r="A125" s="118" t="s">
        <v>64</v>
      </c>
    </row>
    <row r="126" ht="12.75" customHeight="1">
      <c r="A126" s="118"/>
    </row>
    <row r="127" ht="12.75" customHeight="1">
      <c r="A127" s="118" t="s">
        <v>65</v>
      </c>
    </row>
    <row r="128" ht="12.75" customHeight="1">
      <c r="A128" s="118" t="s">
        <v>66</v>
      </c>
    </row>
    <row r="129" ht="12.75" customHeight="1">
      <c r="A129" s="118" t="s">
        <v>67</v>
      </c>
    </row>
    <row r="130" ht="12.75" customHeight="1">
      <c r="A130" s="118"/>
    </row>
    <row r="131" ht="12.75" customHeight="1">
      <c r="A131" s="118" t="s">
        <v>64</v>
      </c>
    </row>
    <row r="132" ht="12.75" customHeight="1">
      <c r="A132" s="118"/>
    </row>
    <row r="133" ht="12.75" customHeight="1">
      <c r="A133" s="118" t="s">
        <v>68</v>
      </c>
    </row>
    <row r="134" ht="12.75" customHeight="1">
      <c r="A134" s="118" t="s">
        <v>69</v>
      </c>
    </row>
    <row r="135" ht="12.75" customHeight="1">
      <c r="A135" s="118" t="s">
        <v>70</v>
      </c>
    </row>
    <row r="136" ht="12.75" customHeight="1">
      <c r="A136" s="118" t="s">
        <v>71</v>
      </c>
    </row>
    <row r="137" ht="12.75" customHeight="1">
      <c r="A137" s="118" t="s">
        <v>72</v>
      </c>
    </row>
    <row r="138" ht="12.75" customHeight="1">
      <c r="A138" s="118" t="s">
        <v>73</v>
      </c>
    </row>
    <row r="139" ht="12.75" customHeight="1">
      <c r="A139" s="118" t="s">
        <v>74</v>
      </c>
    </row>
    <row r="140" ht="12.75" customHeight="1">
      <c r="A140" s="118" t="s">
        <v>75</v>
      </c>
    </row>
    <row r="141" ht="12.75" customHeight="1">
      <c r="A141" s="118" t="s">
        <v>76</v>
      </c>
    </row>
    <row r="142" ht="12.75" customHeight="1">
      <c r="A142" s="118" t="s">
        <v>77</v>
      </c>
    </row>
    <row r="143" ht="12.75" customHeight="1">
      <c r="A143" s="118"/>
    </row>
    <row r="144" ht="12.75" customHeight="1">
      <c r="A144" s="118" t="s">
        <v>64</v>
      </c>
    </row>
    <row r="145" ht="12.75" customHeight="1">
      <c r="A145" s="118"/>
    </row>
    <row r="146" ht="12.75" customHeight="1">
      <c r="A146" s="118" t="s">
        <v>78</v>
      </c>
    </row>
    <row r="147" ht="12.75" customHeight="1">
      <c r="A147" s="118" t="s">
        <v>79</v>
      </c>
    </row>
    <row r="148" ht="12.75" customHeight="1">
      <c r="A148" s="118" t="s">
        <v>80</v>
      </c>
    </row>
    <row r="149" ht="12.75" customHeight="1">
      <c r="A149" s="118" t="s">
        <v>81</v>
      </c>
    </row>
    <row r="150" ht="12.75" customHeight="1">
      <c r="A150" s="118" t="s">
        <v>82</v>
      </c>
    </row>
    <row r="151" ht="12.75" customHeight="1">
      <c r="A151" s="118" t="s">
        <v>83</v>
      </c>
    </row>
    <row r="152" ht="12.75" customHeight="1">
      <c r="A152" s="118" t="s">
        <v>84</v>
      </c>
    </row>
    <row r="153" ht="12.75" customHeight="1">
      <c r="A153" s="118" t="s">
        <v>85</v>
      </c>
    </row>
    <row r="154" ht="12.75" customHeight="1">
      <c r="A154" s="118" t="s">
        <v>86</v>
      </c>
    </row>
    <row r="155" ht="12.75" customHeight="1">
      <c r="A155" s="118" t="s">
        <v>87</v>
      </c>
    </row>
    <row r="156" ht="12.75" customHeight="1">
      <c r="A156" s="118"/>
    </row>
    <row r="157" ht="12.75" customHeight="1">
      <c r="A157" s="118" t="s">
        <v>64</v>
      </c>
    </row>
    <row r="158" ht="12.75" customHeight="1">
      <c r="A158" s="118"/>
    </row>
    <row r="159" ht="12.75" customHeight="1">
      <c r="A159" s="118" t="s">
        <v>88</v>
      </c>
    </row>
    <row r="160" ht="12.75" customHeight="1">
      <c r="A160" s="118" t="s">
        <v>89</v>
      </c>
    </row>
    <row r="161" ht="12.75" customHeight="1">
      <c r="A161" s="118" t="s">
        <v>90</v>
      </c>
    </row>
    <row r="162" ht="12.75" customHeight="1">
      <c r="A162" s="118" t="s">
        <v>91</v>
      </c>
    </row>
    <row r="163" ht="12.75" customHeight="1">
      <c r="A163" s="118" t="s">
        <v>92</v>
      </c>
    </row>
    <row r="164" ht="12.75" customHeight="1">
      <c r="A164" s="118" t="s">
        <v>93</v>
      </c>
    </row>
    <row r="165" ht="12.75" customHeight="1">
      <c r="A165" s="118" t="s">
        <v>94</v>
      </c>
    </row>
    <row r="166" ht="12.75" customHeight="1">
      <c r="A166" s="118" t="s">
        <v>95</v>
      </c>
    </row>
    <row r="167" ht="12.75" customHeight="1">
      <c r="A167" s="118" t="s">
        <v>96</v>
      </c>
    </row>
    <row r="168" ht="12.75" customHeight="1">
      <c r="A168" s="118" t="s">
        <v>97</v>
      </c>
    </row>
    <row r="169" ht="12.75" customHeight="1">
      <c r="A169" s="118"/>
    </row>
    <row r="170" ht="12.75" customHeight="1">
      <c r="A170" s="118" t="s">
        <v>64</v>
      </c>
    </row>
    <row r="171" ht="12.75" customHeight="1">
      <c r="A171" s="118"/>
    </row>
    <row r="172" ht="12.75" customHeight="1">
      <c r="A172" s="118" t="s">
        <v>98</v>
      </c>
    </row>
    <row r="173" ht="12.75" customHeight="1">
      <c r="A173" s="118" t="s">
        <v>99</v>
      </c>
    </row>
    <row r="174" ht="12.75" customHeight="1">
      <c r="A174" s="118" t="s">
        <v>100</v>
      </c>
    </row>
    <row r="175" ht="12.75" customHeight="1">
      <c r="A175" s="118" t="s">
        <v>101</v>
      </c>
    </row>
    <row r="176" ht="12.75" customHeight="1">
      <c r="A176" s="118" t="s">
        <v>102</v>
      </c>
    </row>
    <row r="177" ht="12.75" customHeight="1">
      <c r="A177" s="118" t="s">
        <v>103</v>
      </c>
    </row>
    <row r="178" ht="12.75" customHeight="1">
      <c r="A178" s="118" t="s">
        <v>104</v>
      </c>
    </row>
    <row r="179" ht="12.75" customHeight="1">
      <c r="A179" s="118" t="s">
        <v>105</v>
      </c>
    </row>
    <row r="180" ht="12.75" customHeight="1">
      <c r="A180" s="118" t="s">
        <v>106</v>
      </c>
    </row>
    <row r="181" ht="12.75" customHeight="1">
      <c r="A181" s="118" t="s">
        <v>107</v>
      </c>
    </row>
    <row r="182" ht="12.75" customHeight="1">
      <c r="A182" s="118"/>
    </row>
    <row r="183" ht="12.75" customHeight="1">
      <c r="A183" s="118" t="s">
        <v>64</v>
      </c>
    </row>
    <row r="184" ht="12.75" customHeight="1">
      <c r="A184" s="118"/>
    </row>
    <row r="185" ht="12.75" customHeight="1">
      <c r="A185" s="118" t="s">
        <v>108</v>
      </c>
    </row>
    <row r="186" ht="12.75" customHeight="1">
      <c r="A186" s="118"/>
    </row>
    <row r="187" ht="12.75" customHeight="1">
      <c r="A187" s="118" t="s">
        <v>109</v>
      </c>
    </row>
    <row r="188" spans="1:2" ht="12.75" customHeight="1">
      <c r="A188" s="118"/>
      <c r="B188" s="127" t="s">
        <v>190</v>
      </c>
    </row>
    <row r="189" ht="12.75" customHeight="1">
      <c r="A189" s="118" t="s">
        <v>110</v>
      </c>
    </row>
    <row r="190" ht="12.75" customHeight="1">
      <c r="A190" s="118" t="s">
        <v>111</v>
      </c>
    </row>
    <row r="191" ht="12.75" customHeight="1">
      <c r="A191" s="118" t="s">
        <v>112</v>
      </c>
    </row>
    <row r="192" ht="12.75" customHeight="1">
      <c r="A192" s="118" t="s">
        <v>113</v>
      </c>
    </row>
    <row r="193" ht="12.75" customHeight="1">
      <c r="A193" s="118" t="s">
        <v>114</v>
      </c>
    </row>
    <row r="194" ht="12.75" customHeight="1">
      <c r="A194" s="118" t="s">
        <v>115</v>
      </c>
    </row>
    <row r="195" ht="12.75" customHeight="1">
      <c r="A195" s="118" t="s">
        <v>116</v>
      </c>
    </row>
    <row r="196" ht="12.75" customHeight="1">
      <c r="A196" s="118" t="s">
        <v>117</v>
      </c>
    </row>
    <row r="197" ht="12.75" customHeight="1">
      <c r="A197" s="118" t="s">
        <v>118</v>
      </c>
    </row>
    <row r="198" ht="12.75" customHeight="1">
      <c r="A198" s="118" t="s">
        <v>119</v>
      </c>
    </row>
    <row r="199" ht="12.75" customHeight="1">
      <c r="A199" s="118" t="s">
        <v>120</v>
      </c>
    </row>
    <row r="200" ht="12.75" customHeight="1">
      <c r="A200" s="118" t="s">
        <v>121</v>
      </c>
    </row>
    <row r="201" ht="12.75" customHeight="1">
      <c r="A201" s="118" t="s">
        <v>122</v>
      </c>
    </row>
    <row r="202" ht="12.75" customHeight="1">
      <c r="A202" s="118" t="s">
        <v>123</v>
      </c>
    </row>
    <row r="203" ht="12.75" customHeight="1">
      <c r="A203" s="118" t="s">
        <v>124</v>
      </c>
    </row>
    <row r="204" ht="12.75" customHeight="1">
      <c r="A204" s="118" t="s">
        <v>125</v>
      </c>
    </row>
    <row r="205" ht="12.75" customHeight="1">
      <c r="A205" s="118" t="s">
        <v>126</v>
      </c>
    </row>
    <row r="206" ht="12.75" customHeight="1">
      <c r="A206" s="118" t="s">
        <v>127</v>
      </c>
    </row>
    <row r="207" ht="12.75" customHeight="1">
      <c r="A207" s="118" t="s">
        <v>128</v>
      </c>
    </row>
    <row r="208" ht="12.75" customHeight="1">
      <c r="A208" s="118" t="s">
        <v>129</v>
      </c>
    </row>
    <row r="209" ht="12.75" customHeight="1">
      <c r="A209" s="118" t="s">
        <v>130</v>
      </c>
    </row>
    <row r="210" ht="12.75" customHeight="1">
      <c r="A210" s="118" t="s">
        <v>131</v>
      </c>
    </row>
    <row r="211" ht="12.75" customHeight="1">
      <c r="A211" s="118" t="s">
        <v>132</v>
      </c>
    </row>
    <row r="212" ht="12.75" customHeight="1">
      <c r="A212" s="118" t="s">
        <v>133</v>
      </c>
    </row>
    <row r="213" ht="12.75" customHeight="1">
      <c r="A213" s="118" t="s">
        <v>134</v>
      </c>
    </row>
    <row r="214" ht="12.75" customHeight="1">
      <c r="A214" s="118" t="s">
        <v>135</v>
      </c>
    </row>
    <row r="215" ht="12.75" customHeight="1">
      <c r="A215" s="118" t="s">
        <v>136</v>
      </c>
    </row>
    <row r="216" ht="12.75" customHeight="1">
      <c r="A216" s="118" t="s">
        <v>137</v>
      </c>
    </row>
    <row r="217" ht="12.75" customHeight="1">
      <c r="A217" s="118" t="s">
        <v>138</v>
      </c>
    </row>
    <row r="218" ht="12.75" customHeight="1">
      <c r="A218" s="118" t="s">
        <v>139</v>
      </c>
    </row>
    <row r="219" ht="12.75" customHeight="1">
      <c r="A219" s="118" t="s">
        <v>140</v>
      </c>
    </row>
    <row r="220" ht="12.75" customHeight="1">
      <c r="A220" s="118" t="s">
        <v>141</v>
      </c>
    </row>
    <row r="221" ht="12.75" customHeight="1">
      <c r="A221" s="118" t="s">
        <v>142</v>
      </c>
    </row>
    <row r="222" ht="12.75" customHeight="1">
      <c r="A222" s="118" t="s">
        <v>143</v>
      </c>
    </row>
    <row r="223" ht="12.75" customHeight="1">
      <c r="A223" s="118" t="s">
        <v>144</v>
      </c>
    </row>
    <row r="224" ht="12.75" customHeight="1">
      <c r="A224" s="118" t="s">
        <v>145</v>
      </c>
    </row>
    <row r="225" ht="12.75" customHeight="1">
      <c r="A225" s="118" t="s">
        <v>146</v>
      </c>
    </row>
    <row r="226" ht="12.75" customHeight="1">
      <c r="A226" s="118" t="s">
        <v>147</v>
      </c>
    </row>
    <row r="227" ht="12.75" customHeight="1">
      <c r="A227" s="118" t="s">
        <v>148</v>
      </c>
    </row>
    <row r="228" ht="12.75" customHeight="1">
      <c r="A228" s="118" t="s">
        <v>149</v>
      </c>
    </row>
    <row r="229" ht="12.75" customHeight="1">
      <c r="A229" s="118" t="s">
        <v>150</v>
      </c>
    </row>
    <row r="230" ht="12.75" customHeight="1">
      <c r="A230" s="118" t="s">
        <v>151</v>
      </c>
    </row>
    <row r="231" ht="12.75" customHeight="1">
      <c r="A231" s="118" t="s">
        <v>152</v>
      </c>
    </row>
    <row r="232" ht="12.75" customHeight="1">
      <c r="A232" s="118" t="s">
        <v>153</v>
      </c>
    </row>
    <row r="233" ht="12.75" customHeight="1">
      <c r="A233" s="118" t="s">
        <v>154</v>
      </c>
    </row>
    <row r="234" ht="12.75" customHeight="1">
      <c r="A234" s="118" t="s">
        <v>155</v>
      </c>
    </row>
    <row r="235" ht="12.75" customHeight="1">
      <c r="A235" s="118" t="s">
        <v>156</v>
      </c>
    </row>
    <row r="236" ht="12.75" customHeight="1">
      <c r="A236" s="118" t="s">
        <v>157</v>
      </c>
    </row>
    <row r="237" ht="12.75" customHeight="1">
      <c r="A237" s="118" t="s">
        <v>158</v>
      </c>
    </row>
    <row r="238" ht="12.75" customHeight="1">
      <c r="A238" s="118" t="s">
        <v>159</v>
      </c>
    </row>
  </sheetData>
  <sheetProtection sheet="1" objects="1" scenarios="1"/>
  <mergeCells count="3">
    <mergeCell ref="H29:J29"/>
    <mergeCell ref="H31:J31"/>
    <mergeCell ref="H32:J32"/>
  </mergeCells>
  <dataValidations count="1">
    <dataValidation type="list" allowBlank="1" showInputMessage="1" showErrorMessage="1" sqref="D25">
      <formula1>$I$21:$I$26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5"/>
  <sheetViews>
    <sheetView workbookViewId="0" topLeftCell="C1">
      <selection activeCell="C1" sqref="C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4" customWidth="1"/>
    <col min="16" max="16384" width="11.421875" style="0" customWidth="1"/>
  </cols>
  <sheetData>
    <row r="1" ht="12.75"/>
    <row r="2" ht="12.75"/>
    <row r="3" spans="1:15" ht="12.75">
      <c r="A3" t="s">
        <v>184</v>
      </c>
      <c r="B3" t="s">
        <v>178</v>
      </c>
      <c r="C3" t="s">
        <v>179</v>
      </c>
      <c r="E3" t="s">
        <v>180</v>
      </c>
      <c r="F3" t="s">
        <v>214</v>
      </c>
      <c r="G3" t="s">
        <v>192</v>
      </c>
      <c r="H3" t="s">
        <v>215</v>
      </c>
      <c r="I3" t="s">
        <v>181</v>
      </c>
      <c r="J3" t="s">
        <v>179</v>
      </c>
      <c r="K3" t="s">
        <v>185</v>
      </c>
      <c r="L3" t="s">
        <v>182</v>
      </c>
      <c r="M3" t="s">
        <v>46</v>
      </c>
      <c r="O3" s="4" t="s">
        <v>183</v>
      </c>
    </row>
    <row r="4" ht="12.75">
      <c r="M4" t="s">
        <v>46</v>
      </c>
    </row>
    <row r="5" spans="1:16" ht="12.75">
      <c r="A5">
        <v>0.1</v>
      </c>
      <c r="B5">
        <f>C5+E5</f>
        <v>1.403735032397117</v>
      </c>
      <c r="C5">
        <f>A5*Sheet1!D29</f>
        <v>1.4000000000000001</v>
      </c>
      <c r="E5">
        <f>(A5*A5)*O5</f>
        <v>0.003735032397116745</v>
      </c>
      <c r="I5" s="3"/>
      <c r="O5" s="3">
        <f>Sheet1!F59+Sheet1!D58</f>
        <v>0.37350323971167443</v>
      </c>
      <c r="P5" s="3"/>
    </row>
    <row r="6" spans="1:15" ht="12.75">
      <c r="A6">
        <v>0.2</v>
      </c>
      <c r="B6">
        <f>C6+E6</f>
        <v>2.814940129588467</v>
      </c>
      <c r="C6">
        <f>A6*Sheet1!D29</f>
        <v>2.8000000000000003</v>
      </c>
      <c r="E6">
        <f aca="true" t="shared" si="0" ref="E6:E69">(A6*A6)*O6</f>
        <v>0.01494012958846698</v>
      </c>
      <c r="I6" s="3"/>
      <c r="O6" s="3">
        <f>Sheet1!F59+Sheet1!D58</f>
        <v>0.37350323971167443</v>
      </c>
    </row>
    <row r="7" spans="1:15" ht="12.75">
      <c r="A7">
        <v>0.3</v>
      </c>
      <c r="B7">
        <f>C7+E7</f>
        <v>4.233615291574051</v>
      </c>
      <c r="C7">
        <f>A7*Sheet1!D29</f>
        <v>4.2</v>
      </c>
      <c r="E7">
        <f t="shared" si="0"/>
        <v>0.033615291574050694</v>
      </c>
      <c r="F7" s="125">
        <f>H7/0.3048*3600/5280</f>
        <v>4.473872584108804</v>
      </c>
      <c r="G7" s="128">
        <v>0.84</v>
      </c>
      <c r="H7">
        <v>2</v>
      </c>
      <c r="I7" s="125">
        <f>(0.5*Sheet1!D67*(3.141593*((Sheet1!D7/2)*(Sheet1!D7/2)))*(H7^3)*(Sheet1!D68/100))*G7</f>
        <v>8.6847381986532</v>
      </c>
      <c r="J7" s="125">
        <f>VLOOKUP(I7,B5:C334,2,TRUE)</f>
        <v>8.4</v>
      </c>
      <c r="K7" s="125">
        <f>J7/Sheet1!D29*Sheet1!D69</f>
        <v>0.84</v>
      </c>
      <c r="L7" s="125">
        <f>J7-K7</f>
        <v>7.5600000000000005</v>
      </c>
      <c r="O7" s="3">
        <f>Sheet1!F59+Sheet1!D58</f>
        <v>0.37350323971167443</v>
      </c>
    </row>
    <row r="8" spans="1:15" ht="12.75">
      <c r="A8">
        <v>0.4</v>
      </c>
      <c r="B8">
        <f aca="true" t="shared" si="1" ref="B8:B71">C8+E8</f>
        <v>5.659760518353869</v>
      </c>
      <c r="C8">
        <f>A8*Sheet1!D29</f>
        <v>5.6000000000000005</v>
      </c>
      <c r="E8">
        <f t="shared" si="0"/>
        <v>0.05976051835386792</v>
      </c>
      <c r="F8" s="125">
        <f aca="true" t="shared" si="2" ref="F8:F71">H8/0.3048*3600/5280</f>
        <v>5.592340730136006</v>
      </c>
      <c r="G8" s="128">
        <v>0.85</v>
      </c>
      <c r="H8">
        <v>2.5</v>
      </c>
      <c r="I8" s="125">
        <f>(0.5*Sheet1!D67*(3.141593*((Sheet1!D7/2)*(Sheet1!D7/2)))*(H8^3)*(Sheet1!D68/100))*G8</f>
        <v>17.164312381080773</v>
      </c>
      <c r="J8" s="125">
        <f>VLOOKUP(I8,B5:C334,2,TRUE)</f>
        <v>15.400000000000002</v>
      </c>
      <c r="K8" s="125">
        <f>J8/Sheet1!D29*Sheet1!D69</f>
        <v>1.54</v>
      </c>
      <c r="L8" s="125">
        <f aca="true" t="shared" si="3" ref="L8:L71">J8-K8</f>
        <v>13.860000000000003</v>
      </c>
      <c r="O8" s="3">
        <f>Sheet1!F59+Sheet1!D58</f>
        <v>0.37350323971167443</v>
      </c>
    </row>
    <row r="9" spans="1:15" ht="12.75">
      <c r="A9">
        <v>0.5</v>
      </c>
      <c r="B9">
        <f t="shared" si="1"/>
        <v>7.0933758099279185</v>
      </c>
      <c r="C9">
        <f>A9*Sheet1!D29</f>
        <v>7</v>
      </c>
      <c r="E9">
        <f t="shared" si="0"/>
        <v>0.09337580992791861</v>
      </c>
      <c r="F9" s="125">
        <f t="shared" si="2"/>
        <v>6.710808876163206</v>
      </c>
      <c r="G9" s="128">
        <v>0.86</v>
      </c>
      <c r="H9">
        <v>3</v>
      </c>
      <c r="I9" s="125">
        <f>(0.5*Sheet1!D67*(3.141593*((Sheet1!D7/2)*(Sheet1!D7/2)))*(H9^3)*(Sheet1!D68/100))*G9</f>
        <v>30.00887216856061</v>
      </c>
      <c r="J9" s="125">
        <f>VLOOKUP(I9,B5:C334,2,TRUE)</f>
        <v>28</v>
      </c>
      <c r="K9" s="125">
        <f>J9/Sheet1!D29*Sheet1!D69</f>
        <v>2.8</v>
      </c>
      <c r="L9" s="125">
        <f t="shared" si="3"/>
        <v>25.2</v>
      </c>
      <c r="O9" s="3">
        <f>Sheet1!F59+Sheet1!D58</f>
        <v>0.37350323971167443</v>
      </c>
    </row>
    <row r="10" spans="1:15" ht="12.75">
      <c r="A10">
        <v>0.6</v>
      </c>
      <c r="B10">
        <f t="shared" si="1"/>
        <v>8.534461166296204</v>
      </c>
      <c r="C10">
        <f>A10*Sheet1!D29</f>
        <v>8.4</v>
      </c>
      <c r="E10">
        <f t="shared" si="0"/>
        <v>0.13446116629620278</v>
      </c>
      <c r="F10" s="125">
        <f t="shared" si="2"/>
        <v>7.829277022190408</v>
      </c>
      <c r="G10" s="128">
        <v>0.87</v>
      </c>
      <c r="H10">
        <v>3.5</v>
      </c>
      <c r="I10" s="125">
        <f>(0.5*Sheet1!D67*(3.141593*((Sheet1!D7/2)*(Sheet1!D7/2)))*(H10^3)*(Sheet1!D68/100))*G10</f>
        <v>48.20708195424296</v>
      </c>
      <c r="J10" s="125">
        <f>VLOOKUP(I10,B5:C334,2,TRUE)</f>
        <v>43.4</v>
      </c>
      <c r="K10" s="125">
        <f>J10/Sheet1!D29*Sheet1!D69</f>
        <v>4.34</v>
      </c>
      <c r="L10" s="125">
        <f t="shared" si="3"/>
        <v>39.06</v>
      </c>
      <c r="O10" s="3">
        <f>Sheet1!F59+Sheet1!D58</f>
        <v>0.37350323971167443</v>
      </c>
    </row>
    <row r="11" spans="1:15" ht="12.75">
      <c r="A11">
        <v>0.7</v>
      </c>
      <c r="B11">
        <f t="shared" si="1"/>
        <v>9.98301658745872</v>
      </c>
      <c r="C11">
        <f>A11*Sheet1!D29</f>
        <v>9.799999999999999</v>
      </c>
      <c r="E11">
        <f t="shared" si="0"/>
        <v>0.18301658745872046</v>
      </c>
      <c r="F11" s="125">
        <f t="shared" si="2"/>
        <v>8.947745168217608</v>
      </c>
      <c r="G11" s="128">
        <v>0.88</v>
      </c>
      <c r="H11">
        <v>4</v>
      </c>
      <c r="I11" s="125">
        <f>(0.5*Sheet1!D67*(3.141593*((Sheet1!D7/2)*(Sheet1!D7/2)))*(H11^3)*(Sheet1!D68/100))*G11</f>
        <v>72.78637728395063</v>
      </c>
      <c r="J11" s="125">
        <f>VLOOKUP(I11,B5:C334,2,TRUE)</f>
        <v>64.39999999999999</v>
      </c>
      <c r="K11" s="125">
        <f>J11/Sheet1!D29*Sheet1!D69</f>
        <v>6.4399999999999995</v>
      </c>
      <c r="L11" s="125">
        <f t="shared" si="3"/>
        <v>57.959999999999994</v>
      </c>
      <c r="O11" s="3">
        <f>Sheet1!F59+Sheet1!D58</f>
        <v>0.37350323971167443</v>
      </c>
    </row>
    <row r="12" spans="1:15" ht="12.75">
      <c r="A12">
        <v>0.8</v>
      </c>
      <c r="B12">
        <f t="shared" si="1"/>
        <v>11.439042073415473</v>
      </c>
      <c r="C12">
        <f>A12*Sheet1!D29</f>
        <v>11.200000000000001</v>
      </c>
      <c r="E12">
        <f t="shared" si="0"/>
        <v>0.23904207341547168</v>
      </c>
      <c r="F12" s="125">
        <f t="shared" si="2"/>
        <v>10.06621331424481</v>
      </c>
      <c r="G12" s="128">
        <v>0.89</v>
      </c>
      <c r="H12">
        <v>4.5</v>
      </c>
      <c r="I12" s="125">
        <f>(0.5*Sheet1!D67*(3.141593*((Sheet1!D7/2)*(Sheet1!D7/2)))*(H12^3)*(Sheet1!D68/100))*G12</f>
        <v>104.812964856179</v>
      </c>
      <c r="J12" s="125">
        <f>VLOOKUP(I12,B5:C334,2,TRUE)</f>
        <v>88.2</v>
      </c>
      <c r="K12" s="125">
        <f>J12/Sheet1!D29*Sheet1!D69</f>
        <v>8.819999999999999</v>
      </c>
      <c r="L12" s="125">
        <f t="shared" si="3"/>
        <v>79.38000000000001</v>
      </c>
      <c r="O12" s="3">
        <f>Sheet1!F59+Sheet1!D58</f>
        <v>0.37350323971167443</v>
      </c>
    </row>
    <row r="13" spans="1:15" ht="12.75">
      <c r="A13">
        <v>0.9</v>
      </c>
      <c r="B13">
        <f t="shared" si="1"/>
        <v>12.902537624166456</v>
      </c>
      <c r="C13">
        <f>A13*Sheet1!D29</f>
        <v>12.6</v>
      </c>
      <c r="E13">
        <f t="shared" si="0"/>
        <v>0.3025376241664563</v>
      </c>
      <c r="F13" s="125">
        <f t="shared" si="2"/>
        <v>11.184681460272012</v>
      </c>
      <c r="G13" s="128">
        <v>0.9</v>
      </c>
      <c r="H13">
        <v>5</v>
      </c>
      <c r="I13" s="125">
        <f>(0.5*Sheet1!D67*(3.141593*((Sheet1!D7/2)*(Sheet1!D7/2)))*(H13^3)*(Sheet1!D68/100))*G13</f>
        <v>145.39182252209596</v>
      </c>
      <c r="J13" s="125">
        <f>VLOOKUP(I13,B5:C334,2,TRUE)</f>
        <v>117.60000000000001</v>
      </c>
      <c r="K13" s="125">
        <f>J13/Sheet1!D29*Sheet1!D69</f>
        <v>11.76</v>
      </c>
      <c r="L13" s="125">
        <f t="shared" si="3"/>
        <v>105.84</v>
      </c>
      <c r="O13" s="3">
        <f>Sheet1!F59+Sheet1!D58</f>
        <v>0.37350323971167443</v>
      </c>
    </row>
    <row r="14" spans="1:15" ht="12.75">
      <c r="A14">
        <v>1</v>
      </c>
      <c r="B14">
        <f t="shared" si="1"/>
        <v>14.373503239711674</v>
      </c>
      <c r="C14">
        <f>A14*Sheet1!D29</f>
        <v>14</v>
      </c>
      <c r="E14">
        <f t="shared" si="0"/>
        <v>0.37350323971167443</v>
      </c>
      <c r="F14" s="125">
        <f t="shared" si="2"/>
        <v>11.408375089477449</v>
      </c>
      <c r="G14" s="128">
        <v>0.91</v>
      </c>
      <c r="H14">
        <v>5.1</v>
      </c>
      <c r="I14" s="125">
        <f>(0.5*Sheet1!D67*(3.141593*((Sheet1!D7/2)*(Sheet1!D7/2)))*(H14^3)*(Sheet1!D68/100))*G14</f>
        <v>156.00530925275095</v>
      </c>
      <c r="J14" s="125">
        <f>VLOOKUP(I14,B5:C334,2,TRUE)</f>
        <v>124.60000000000001</v>
      </c>
      <c r="K14" s="125">
        <f>J14/Sheet1!D29*Sheet1!D69</f>
        <v>12.459999999999999</v>
      </c>
      <c r="L14" s="125">
        <f t="shared" si="3"/>
        <v>112.14000000000001</v>
      </c>
      <c r="O14" s="3">
        <f>Sheet1!F59+Sheet1!D58</f>
        <v>0.37350323971167443</v>
      </c>
    </row>
    <row r="15" spans="1:15" ht="12.75">
      <c r="A15">
        <v>1.1</v>
      </c>
      <c r="B15">
        <f t="shared" si="1"/>
        <v>15.85193892005113</v>
      </c>
      <c r="C15">
        <f>A15*Sheet1!D29</f>
        <v>15.400000000000002</v>
      </c>
      <c r="E15">
        <f t="shared" si="0"/>
        <v>0.4519389200511261</v>
      </c>
      <c r="F15" s="125">
        <f t="shared" si="2"/>
        <v>11.632068718682893</v>
      </c>
      <c r="G15" s="128">
        <v>0.92</v>
      </c>
      <c r="H15">
        <v>5.2</v>
      </c>
      <c r="I15" s="125">
        <f>(0.5*Sheet1!D67*(3.141593*((Sheet1!D7/2)*(Sheet1!D7/2)))*(H15^3)*(Sheet1!D68/100))*G15</f>
        <v>167.18038320615048</v>
      </c>
      <c r="J15" s="125">
        <f>VLOOKUP(I15,B5:C334,2,TRUE)</f>
        <v>133</v>
      </c>
      <c r="K15" s="125">
        <f>J15/Sheet1!D29*Sheet1!D69</f>
        <v>13.299999999999999</v>
      </c>
      <c r="L15" s="125">
        <f t="shared" si="3"/>
        <v>119.7</v>
      </c>
      <c r="O15" s="3">
        <f>Sheet1!F59+Sheet1!D58</f>
        <v>0.37350323971167443</v>
      </c>
    </row>
    <row r="16" spans="1:15" ht="12.75">
      <c r="A16">
        <v>1.2</v>
      </c>
      <c r="B16">
        <f t="shared" si="1"/>
        <v>17.33784466518481</v>
      </c>
      <c r="C16">
        <f>A16*Sheet1!D29</f>
        <v>16.8</v>
      </c>
      <c r="E16">
        <f t="shared" si="0"/>
        <v>0.5378446651848111</v>
      </c>
      <c r="F16" s="125">
        <f t="shared" si="2"/>
        <v>11.85576234788833</v>
      </c>
      <c r="G16" s="128">
        <v>0.93</v>
      </c>
      <c r="H16">
        <v>5.3</v>
      </c>
      <c r="I16" s="125">
        <f>(0.5*Sheet1!D67*(3.141593*((Sheet1!D7/2)*(Sheet1!D7/2)))*(H16^3)*(Sheet1!D68/100))*G16</f>
        <v>178.93611978940922</v>
      </c>
      <c r="J16" s="125">
        <f>VLOOKUP(I16,B5:C334,2,TRUE)</f>
        <v>140</v>
      </c>
      <c r="K16" s="125">
        <f>J16/Sheet1!D29*Sheet1!D69</f>
        <v>14</v>
      </c>
      <c r="L16" s="125">
        <f t="shared" si="3"/>
        <v>126</v>
      </c>
      <c r="O16" s="3">
        <f>Sheet1!F59+Sheet1!D58</f>
        <v>0.37350323971167443</v>
      </c>
    </row>
    <row r="17" spans="1:15" ht="12.75">
      <c r="A17">
        <v>1.3</v>
      </c>
      <c r="B17">
        <f t="shared" si="1"/>
        <v>18.83122047511273</v>
      </c>
      <c r="C17">
        <f>A17*Sheet1!D29</f>
        <v>18.2</v>
      </c>
      <c r="E17">
        <f t="shared" si="0"/>
        <v>0.6312204751127298</v>
      </c>
      <c r="F17" s="125">
        <f t="shared" si="2"/>
        <v>12.079455977093772</v>
      </c>
      <c r="G17" s="128">
        <v>0.94</v>
      </c>
      <c r="H17">
        <v>5.4</v>
      </c>
      <c r="I17" s="125">
        <f>(0.5*Sheet1!D67*(3.141593*((Sheet1!D7/2)*(Sheet1!D7/2)))*(H17^3)*(Sheet1!D68/100))*G17</f>
        <v>191.29190457886367</v>
      </c>
      <c r="J17" s="125">
        <f>VLOOKUP(I17,B5:C334,2,TRUE)</f>
        <v>148.4</v>
      </c>
      <c r="K17" s="125">
        <f>J17/Sheet1!D29*Sheet1!D69</f>
        <v>14.839999999999998</v>
      </c>
      <c r="L17" s="125">
        <f t="shared" si="3"/>
        <v>133.56</v>
      </c>
      <c r="O17" s="3">
        <f>Sheet1!F59+Sheet1!D58</f>
        <v>0.37350323971167443</v>
      </c>
    </row>
    <row r="18" spans="1:15" ht="12.75">
      <c r="A18">
        <v>1.4</v>
      </c>
      <c r="B18">
        <f t="shared" si="1"/>
        <v>20.33206634983488</v>
      </c>
      <c r="C18">
        <f>A18*Sheet1!D29</f>
        <v>19.599999999999998</v>
      </c>
      <c r="E18">
        <f t="shared" si="0"/>
        <v>0.7320663498348818</v>
      </c>
      <c r="F18" s="125">
        <f t="shared" si="2"/>
        <v>12.303149606299213</v>
      </c>
      <c r="G18" s="128">
        <v>0.95</v>
      </c>
      <c r="H18">
        <v>5.5</v>
      </c>
      <c r="I18" s="125">
        <f>(0.5*Sheet1!D67*(3.141593*((Sheet1!D7/2)*(Sheet1!D7/2)))*(H18^3)*(Sheet1!D68/100))*G18</f>
        <v>204.2674333200714</v>
      </c>
      <c r="J18" s="125">
        <f>VLOOKUP(I18,B5:C334,2,TRUE)</f>
        <v>156.79999999999998</v>
      </c>
      <c r="K18" s="125">
        <f>J18/Sheet1!D29*Sheet1!D69</f>
        <v>15.679999999999998</v>
      </c>
      <c r="L18" s="125">
        <f t="shared" si="3"/>
        <v>141.11999999999998</v>
      </c>
      <c r="O18" s="3">
        <f>Sheet1!F59+Sheet1!D58</f>
        <v>0.37350323971167443</v>
      </c>
    </row>
    <row r="19" spans="1:15" ht="12.75">
      <c r="A19">
        <v>1.5</v>
      </c>
      <c r="B19">
        <f t="shared" si="1"/>
        <v>21.84038228935127</v>
      </c>
      <c r="C19">
        <f>A19*Sheet1!D29</f>
        <v>21</v>
      </c>
      <c r="E19">
        <f t="shared" si="0"/>
        <v>0.8403822893512675</v>
      </c>
      <c r="F19" s="125">
        <f t="shared" si="2"/>
        <v>12.526843235504652</v>
      </c>
      <c r="G19" s="128">
        <v>0.96</v>
      </c>
      <c r="H19">
        <v>5.6</v>
      </c>
      <c r="I19" s="125">
        <f>(0.5*Sheet1!D67*(3.141593*((Sheet1!D7/2)*(Sheet1!D7/2)))*(H19^3)*(Sheet1!D68/100))*G19</f>
        <v>217.8827119278114</v>
      </c>
      <c r="J19" s="125">
        <f>VLOOKUP(I19,B5:C334,2,TRUE)</f>
        <v>165.20000000000002</v>
      </c>
      <c r="K19" s="125">
        <f>J19/Sheet1!D29*Sheet1!D69</f>
        <v>16.52</v>
      </c>
      <c r="L19" s="125">
        <f t="shared" si="3"/>
        <v>148.68</v>
      </c>
      <c r="O19" s="3">
        <f>Sheet1!F59+Sheet1!D58</f>
        <v>0.37350323971167443</v>
      </c>
    </row>
    <row r="20" spans="1:15" ht="12.75">
      <c r="A20">
        <v>1.6</v>
      </c>
      <c r="B20">
        <f t="shared" si="1"/>
        <v>23.356168293661888</v>
      </c>
      <c r="C20">
        <f>A20*Sheet1!D29</f>
        <v>22.400000000000002</v>
      </c>
      <c r="E20">
        <f t="shared" si="0"/>
        <v>0.9561682936618867</v>
      </c>
      <c r="F20" s="125">
        <f t="shared" si="2"/>
        <v>12.750536864710094</v>
      </c>
      <c r="G20" s="128">
        <v>0.97</v>
      </c>
      <c r="H20">
        <v>5.7</v>
      </c>
      <c r="I20" s="125">
        <f>(0.5*Sheet1!D67*(3.141593*((Sheet1!D7/2)*(Sheet1!D7/2)))*(H20^3)*(Sheet1!D68/100))*G20</f>
        <v>232.15805648608432</v>
      </c>
      <c r="J20" s="125">
        <f>VLOOKUP(I20,B5:C334,2,TRUE)</f>
        <v>173.6</v>
      </c>
      <c r="K20" s="125">
        <f>J20/Sheet1!D29*Sheet1!D69</f>
        <v>17.36</v>
      </c>
      <c r="L20" s="125">
        <f t="shared" si="3"/>
        <v>156.24</v>
      </c>
      <c r="O20" s="3">
        <f>Sheet1!F59+Sheet1!D58</f>
        <v>0.37350323971167443</v>
      </c>
    </row>
    <row r="21" spans="1:15" ht="12.75">
      <c r="A21">
        <v>1.7</v>
      </c>
      <c r="B21">
        <f t="shared" si="1"/>
        <v>24.87942436276674</v>
      </c>
      <c r="C21">
        <f>A21*Sheet1!D29</f>
        <v>23.8</v>
      </c>
      <c r="E21">
        <f t="shared" si="0"/>
        <v>1.079424362766739</v>
      </c>
      <c r="F21" s="125">
        <f t="shared" si="2"/>
        <v>12.974230493915531</v>
      </c>
      <c r="G21" s="128">
        <v>0.98</v>
      </c>
      <c r="H21">
        <v>5.8</v>
      </c>
      <c r="I21" s="125">
        <f>(0.5*Sheet1!D67*(3.141593*((Sheet1!D7/2)*(Sheet1!D7/2)))*(H21^3)*(Sheet1!D68/100))*G21</f>
        <v>247.11409324811171</v>
      </c>
      <c r="J21" s="125">
        <f>VLOOKUP(I21,B5:C334,2,TRUE)</f>
        <v>182</v>
      </c>
      <c r="K21" s="125">
        <f>J21/Sheet1!D29*Sheet1!D69</f>
        <v>18.2</v>
      </c>
      <c r="L21" s="125">
        <f t="shared" si="3"/>
        <v>163.8</v>
      </c>
      <c r="O21" s="3">
        <f>Sheet1!F59+Sheet1!D58</f>
        <v>0.37350323971167443</v>
      </c>
    </row>
    <row r="22" spans="1:15" ht="12.75">
      <c r="A22">
        <v>1.8</v>
      </c>
      <c r="B22">
        <f t="shared" si="1"/>
        <v>26.410150496665825</v>
      </c>
      <c r="C22">
        <f>A22*Sheet1!D29</f>
        <v>25.2</v>
      </c>
      <c r="E22">
        <f t="shared" si="0"/>
        <v>1.2101504966658252</v>
      </c>
      <c r="F22" s="125">
        <f t="shared" si="2"/>
        <v>13.197924123120973</v>
      </c>
      <c r="G22" s="128">
        <v>0.99</v>
      </c>
      <c r="H22">
        <v>5.9</v>
      </c>
      <c r="I22" s="125">
        <f>(0.5*Sheet1!D67*(3.141593*((Sheet1!D7/2)*(Sheet1!D7/2)))*(H22^3)*(Sheet1!D68/100))*G22</f>
        <v>262.77175863633687</v>
      </c>
      <c r="J22" s="125">
        <f>VLOOKUP(I22,B5:C334,2,TRUE)</f>
        <v>191.79999999999998</v>
      </c>
      <c r="K22" s="125">
        <f>J22/Sheet1!D29*Sheet1!D69</f>
        <v>19.179999999999996</v>
      </c>
      <c r="L22" s="125">
        <f t="shared" si="3"/>
        <v>172.61999999999998</v>
      </c>
      <c r="O22" s="3">
        <f>Sheet1!F59+Sheet1!D58</f>
        <v>0.37350323971167443</v>
      </c>
    </row>
    <row r="23" spans="1:15" ht="12.75">
      <c r="A23">
        <v>1.9</v>
      </c>
      <c r="B23">
        <f t="shared" si="1"/>
        <v>27.94834669535914</v>
      </c>
      <c r="C23">
        <f>A23*Sheet1!D29</f>
        <v>26.599999999999998</v>
      </c>
      <c r="E23">
        <f t="shared" si="0"/>
        <v>1.3483466953591445</v>
      </c>
      <c r="F23" s="125">
        <f t="shared" si="2"/>
        <v>13.421617752326412</v>
      </c>
      <c r="G23" s="128">
        <v>1</v>
      </c>
      <c r="H23">
        <v>6</v>
      </c>
      <c r="I23" s="125">
        <f>(0.5*Sheet1!D67*(3.141593*((Sheet1!D7/2)*(Sheet1!D7/2)))*(H23^3)*(Sheet1!D68/100))*G23</f>
        <v>279.1522992424243</v>
      </c>
      <c r="J23" s="125">
        <f>VLOOKUP(I23,B5:C334,2,TRUE)</f>
        <v>201.6</v>
      </c>
      <c r="K23" s="125">
        <f>J23/Sheet1!D29*Sheet1!D69</f>
        <v>20.16</v>
      </c>
      <c r="L23" s="125">
        <f t="shared" si="3"/>
        <v>181.44</v>
      </c>
      <c r="O23" s="3">
        <f>Sheet1!F59+Sheet1!D58</f>
        <v>0.37350323971167443</v>
      </c>
    </row>
    <row r="24" spans="1:15" ht="12.75">
      <c r="A24">
        <v>2</v>
      </c>
      <c r="B24">
        <f t="shared" si="1"/>
        <v>29.494012958846696</v>
      </c>
      <c r="C24">
        <f>A24*Sheet1!D29</f>
        <v>28</v>
      </c>
      <c r="E24">
        <f t="shared" si="0"/>
        <v>1.4940129588466977</v>
      </c>
      <c r="F24" s="125">
        <f t="shared" si="2"/>
        <v>13.645311381531853</v>
      </c>
      <c r="G24" s="128">
        <v>1</v>
      </c>
      <c r="H24">
        <v>6.1</v>
      </c>
      <c r="I24" s="125">
        <f>(0.5*Sheet1!D67*(3.141593*((Sheet1!D7/2)*(Sheet1!D7/2)))*(H24^3)*(Sheet1!D68/100))*G24</f>
        <v>293.3438334923365</v>
      </c>
      <c r="J24" s="125">
        <f>VLOOKUP(I24,B5:C334,2,TRUE)</f>
        <v>208.6</v>
      </c>
      <c r="K24" s="125">
        <f>J24/Sheet1!D29*Sheet1!D69</f>
        <v>20.86</v>
      </c>
      <c r="L24" s="125">
        <f t="shared" si="3"/>
        <v>187.74</v>
      </c>
      <c r="O24" s="3">
        <f>Sheet1!F59+Sheet1!D58</f>
        <v>0.37350323971167443</v>
      </c>
    </row>
    <row r="25" spans="1:15" ht="12.75">
      <c r="A25">
        <v>2.1</v>
      </c>
      <c r="B25">
        <f t="shared" si="1"/>
        <v>31.047149287128487</v>
      </c>
      <c r="C25">
        <f>A25*Sheet1!D29</f>
        <v>29.400000000000002</v>
      </c>
      <c r="E25">
        <f t="shared" si="0"/>
        <v>1.6471492871284843</v>
      </c>
      <c r="F25" s="125">
        <f t="shared" si="2"/>
        <v>13.869005010737295</v>
      </c>
      <c r="G25" s="128">
        <v>1</v>
      </c>
      <c r="H25">
        <v>6.2</v>
      </c>
      <c r="I25" s="125">
        <f>(0.5*Sheet1!D67*(3.141593*((Sheet1!D7/2)*(Sheet1!D7/2)))*(H25^3)*(Sheet1!D68/100))*G25</f>
        <v>308.0083758048542</v>
      </c>
      <c r="J25" s="125">
        <f>VLOOKUP(I25,B5:C334,2,TRUE)</f>
        <v>217</v>
      </c>
      <c r="K25" s="125">
        <f>J25/Sheet1!D29*Sheet1!D69</f>
        <v>21.7</v>
      </c>
      <c r="L25" s="125">
        <f t="shared" si="3"/>
        <v>195.3</v>
      </c>
      <c r="O25" s="3">
        <f>Sheet1!F59+Sheet1!D58</f>
        <v>0.37350323971167443</v>
      </c>
    </row>
    <row r="26" spans="1:15" ht="12.75">
      <c r="A26">
        <v>2.2</v>
      </c>
      <c r="B26">
        <f t="shared" si="1"/>
        <v>32.607755680204505</v>
      </c>
      <c r="C26">
        <f>A26*Sheet1!D29</f>
        <v>30.800000000000004</v>
      </c>
      <c r="E26">
        <f t="shared" si="0"/>
        <v>1.8077556802045045</v>
      </c>
      <c r="F26" s="125">
        <f t="shared" si="2"/>
        <v>14.092698639942732</v>
      </c>
      <c r="G26" s="128">
        <v>1</v>
      </c>
      <c r="H26">
        <v>6.3</v>
      </c>
      <c r="I26" s="125">
        <f>(0.5*Sheet1!D67*(3.141593*((Sheet1!D7/2)*(Sheet1!D7/2)))*(H26^3)*(Sheet1!D68/100))*G26</f>
        <v>323.1536804105114</v>
      </c>
      <c r="J26" s="125">
        <f>VLOOKUP(I26,B5:C334,2,TRUE)</f>
        <v>225.40000000000003</v>
      </c>
      <c r="K26" s="125">
        <f>J26/Sheet1!D29*Sheet1!D69</f>
        <v>22.54</v>
      </c>
      <c r="L26" s="125">
        <f t="shared" si="3"/>
        <v>202.86000000000004</v>
      </c>
      <c r="O26" s="3">
        <f>Sheet1!F59+Sheet1!D58</f>
        <v>0.37350323971167443</v>
      </c>
    </row>
    <row r="27" spans="1:15" ht="12.75">
      <c r="A27">
        <v>2.3</v>
      </c>
      <c r="B27">
        <f t="shared" si="1"/>
        <v>34.17583213807475</v>
      </c>
      <c r="C27">
        <f>A27*Sheet1!D29</f>
        <v>32.199999999999996</v>
      </c>
      <c r="E27">
        <f t="shared" si="0"/>
        <v>1.9758321380747574</v>
      </c>
      <c r="F27" s="125">
        <f t="shared" si="2"/>
        <v>14.316392269148174</v>
      </c>
      <c r="G27" s="128">
        <v>1</v>
      </c>
      <c r="H27">
        <v>6.4</v>
      </c>
      <c r="I27" s="125">
        <f>(0.5*Sheet1!D67*(3.141593*((Sheet1!D7/2)*(Sheet1!D7/2)))*(H27^3)*(Sheet1!D68/100))*G27</f>
        <v>338.787501539843</v>
      </c>
      <c r="J27" s="125">
        <f>VLOOKUP(I27,B5:C334,2,TRUE)</f>
        <v>233.79999999999998</v>
      </c>
      <c r="K27" s="125">
        <f>J27/Sheet1!D29*Sheet1!D69</f>
        <v>23.38</v>
      </c>
      <c r="L27" s="125">
        <f t="shared" si="3"/>
        <v>210.42</v>
      </c>
      <c r="O27" s="3">
        <f>Sheet1!F59+Sheet1!D58</f>
        <v>0.37350323971167443</v>
      </c>
    </row>
    <row r="28" spans="1:15" ht="12.75">
      <c r="A28">
        <v>2.4</v>
      </c>
      <c r="B28">
        <f t="shared" si="1"/>
        <v>35.75137866073925</v>
      </c>
      <c r="C28">
        <f>A28*Sheet1!D29</f>
        <v>33.6</v>
      </c>
      <c r="E28">
        <f t="shared" si="0"/>
        <v>2.1513786607392444</v>
      </c>
      <c r="F28" s="125">
        <f t="shared" si="2"/>
        <v>14.540085898353613</v>
      </c>
      <c r="G28" s="128">
        <v>1</v>
      </c>
      <c r="H28">
        <v>6.5</v>
      </c>
      <c r="I28" s="125">
        <f>(0.5*Sheet1!D67*(3.141593*((Sheet1!D7/2)*(Sheet1!D7/2)))*(H28^3)*(Sheet1!D68/100))*G28</f>
        <v>354.9175934233832</v>
      </c>
      <c r="J28" s="125">
        <f>VLOOKUP(I28,B5:C334,2,TRUE)</f>
        <v>242.20000000000002</v>
      </c>
      <c r="K28" s="125">
        <f>J28/Sheet1!D29*Sheet1!D69</f>
        <v>24.22</v>
      </c>
      <c r="L28" s="125">
        <f t="shared" si="3"/>
        <v>217.98000000000002</v>
      </c>
      <c r="O28" s="3">
        <f>Sheet1!F59+Sheet1!D58</f>
        <v>0.37350323971167443</v>
      </c>
    </row>
    <row r="29" spans="1:15" ht="12.75">
      <c r="A29">
        <v>2.5</v>
      </c>
      <c r="B29">
        <f t="shared" si="1"/>
        <v>37.334395248197964</v>
      </c>
      <c r="C29">
        <f>A29*Sheet1!D29</f>
        <v>35</v>
      </c>
      <c r="E29">
        <f t="shared" si="0"/>
        <v>2.334395248197965</v>
      </c>
      <c r="F29" s="125">
        <f t="shared" si="2"/>
        <v>14.763779527559054</v>
      </c>
      <c r="G29" s="128">
        <v>1</v>
      </c>
      <c r="H29">
        <v>6.6</v>
      </c>
      <c r="I29" s="125">
        <f>(0.5*Sheet1!D67*(3.141593*((Sheet1!D7/2)*(Sheet1!D7/2)))*(H29^3)*(Sheet1!D68/100))*G29</f>
        <v>371.5517102916667</v>
      </c>
      <c r="J29" s="125">
        <f>VLOOKUP(I29,B5:C334,2,TRUE)</f>
        <v>250.59999999999997</v>
      </c>
      <c r="K29" s="125">
        <f>J29/Sheet1!D29*Sheet1!D69</f>
        <v>25.059999999999995</v>
      </c>
      <c r="L29" s="125">
        <f t="shared" si="3"/>
        <v>225.53999999999996</v>
      </c>
      <c r="O29" s="3">
        <f>Sheet1!F59+Sheet1!D58</f>
        <v>0.37350323971167443</v>
      </c>
    </row>
    <row r="30" spans="1:15" ht="12.75">
      <c r="A30">
        <v>2.6</v>
      </c>
      <c r="B30">
        <f t="shared" si="1"/>
        <v>38.92488190045092</v>
      </c>
      <c r="C30">
        <f>A30*Sheet1!D29</f>
        <v>36.4</v>
      </c>
      <c r="E30">
        <f t="shared" si="0"/>
        <v>2.5248819004509193</v>
      </c>
      <c r="F30" s="125">
        <f t="shared" si="2"/>
        <v>14.987473156764496</v>
      </c>
      <c r="G30" s="128">
        <v>1</v>
      </c>
      <c r="H30">
        <v>6.7</v>
      </c>
      <c r="I30" s="125">
        <f>(0.5*Sheet1!D67*(3.141593*((Sheet1!D7/2)*(Sheet1!D7/2)))*(H30^3)*(Sheet1!D68/100))*G30</f>
        <v>388.6976063752281</v>
      </c>
      <c r="J30" s="125">
        <f>VLOOKUP(I30,B5:C334,2,TRUE)</f>
        <v>259</v>
      </c>
      <c r="K30" s="125">
        <f>J30/Sheet1!D29*Sheet1!D69</f>
        <v>25.9</v>
      </c>
      <c r="L30" s="125">
        <f t="shared" si="3"/>
        <v>233.1</v>
      </c>
      <c r="O30" s="3">
        <f>Sheet1!F59+Sheet1!D58</f>
        <v>0.37350323971167443</v>
      </c>
    </row>
    <row r="31" spans="1:15" ht="12.75">
      <c r="A31">
        <v>2.7</v>
      </c>
      <c r="B31">
        <f t="shared" si="1"/>
        <v>40.52283861749811</v>
      </c>
      <c r="C31">
        <f>A31*Sheet1!D29</f>
        <v>37.800000000000004</v>
      </c>
      <c r="E31">
        <f t="shared" si="0"/>
        <v>2.7228386174981067</v>
      </c>
      <c r="F31" s="125">
        <f t="shared" si="2"/>
        <v>15.211166785969933</v>
      </c>
      <c r="G31" s="128">
        <v>1</v>
      </c>
      <c r="H31">
        <v>6.8</v>
      </c>
      <c r="I31" s="125">
        <f>(0.5*Sheet1!D67*(3.141593*((Sheet1!D7/2)*(Sheet1!D7/2)))*(H31^3)*(Sheet1!D68/100))*G31</f>
        <v>406.3630359046016</v>
      </c>
      <c r="J31" s="125">
        <f>VLOOKUP(I31,B5:C334,2,TRUE)</f>
        <v>267.40000000000003</v>
      </c>
      <c r="K31" s="125">
        <f>J31/Sheet1!D29*Sheet1!D69</f>
        <v>26.740000000000002</v>
      </c>
      <c r="L31" s="125">
        <f t="shared" si="3"/>
        <v>240.66000000000003</v>
      </c>
      <c r="O31" s="3">
        <f>Sheet1!F59+Sheet1!D58</f>
        <v>0.37350323971167443</v>
      </c>
    </row>
    <row r="32" spans="1:15" ht="12.75">
      <c r="A32">
        <v>2.8</v>
      </c>
      <c r="B32">
        <f t="shared" si="1"/>
        <v>42.128265399339526</v>
      </c>
      <c r="C32">
        <f>A32*Sheet1!D29</f>
        <v>39.199999999999996</v>
      </c>
      <c r="E32">
        <f t="shared" si="0"/>
        <v>2.9282653993395273</v>
      </c>
      <c r="F32" s="125">
        <f t="shared" si="2"/>
        <v>15.434860415175375</v>
      </c>
      <c r="G32" s="128">
        <v>1</v>
      </c>
      <c r="H32">
        <v>6.9</v>
      </c>
      <c r="I32" s="125">
        <f>(0.5*Sheet1!D67*(3.141593*((Sheet1!D7/2)*(Sheet1!D7/2)))*(H32^3)*(Sheet1!D68/100))*G32</f>
        <v>424.5557531103221</v>
      </c>
      <c r="J32" s="125">
        <f>VLOOKUP(I32,B5:C334,2,TRUE)</f>
        <v>277.2</v>
      </c>
      <c r="K32" s="125">
        <f>J32/Sheet1!D29*Sheet1!D69</f>
        <v>27.72</v>
      </c>
      <c r="L32" s="125">
        <f t="shared" si="3"/>
        <v>249.48</v>
      </c>
      <c r="O32" s="3">
        <f>Sheet1!F59+Sheet1!D58</f>
        <v>0.37350323971167443</v>
      </c>
    </row>
    <row r="33" spans="1:15" ht="12.75">
      <c r="A33">
        <v>2.9</v>
      </c>
      <c r="B33">
        <f t="shared" si="1"/>
        <v>43.74116224597518</v>
      </c>
      <c r="C33">
        <f>A33*Sheet1!D29</f>
        <v>40.6</v>
      </c>
      <c r="E33">
        <f t="shared" si="0"/>
        <v>3.141162245975182</v>
      </c>
      <c r="F33" s="125">
        <f t="shared" si="2"/>
        <v>15.658554044380816</v>
      </c>
      <c r="G33" s="128">
        <v>1</v>
      </c>
      <c r="H33">
        <v>7</v>
      </c>
      <c r="I33" s="125">
        <f>(0.5*Sheet1!D67*(3.141593*((Sheet1!D7/2)*(Sheet1!D7/2)))*(H33^3)*(Sheet1!D68/100))*G33</f>
        <v>443.2835122229238</v>
      </c>
      <c r="J33" s="125">
        <f>VLOOKUP(I33,B5:C334,2,TRUE)</f>
        <v>280</v>
      </c>
      <c r="K33" s="125">
        <f>J33/Sheet1!D29*Sheet1!D69</f>
        <v>28</v>
      </c>
      <c r="L33" s="125">
        <f t="shared" si="3"/>
        <v>252</v>
      </c>
      <c r="O33" s="3">
        <f>Sheet1!F59+Sheet1!D58</f>
        <v>0.37350323971167443</v>
      </c>
    </row>
    <row r="34" spans="1:15" ht="12.75">
      <c r="A34">
        <v>3</v>
      </c>
      <c r="B34">
        <f t="shared" si="1"/>
        <v>45.36152915740507</v>
      </c>
      <c r="C34">
        <f>A34*Sheet1!D29</f>
        <v>42</v>
      </c>
      <c r="E34">
        <f t="shared" si="0"/>
        <v>3.36152915740507</v>
      </c>
      <c r="F34" s="125">
        <f t="shared" si="2"/>
        <v>15.882247673586255</v>
      </c>
      <c r="G34" s="128">
        <v>1</v>
      </c>
      <c r="H34">
        <v>7.1</v>
      </c>
      <c r="I34" s="125">
        <f>(0.5*Sheet1!D67*(3.141593*((Sheet1!D7/2)*(Sheet1!D7/2)))*(H34^3)*(Sheet1!D68/100))*G34</f>
        <v>462.55406747294126</v>
      </c>
      <c r="J34" s="125">
        <f>VLOOKUP(I34,B5:C334,2,TRUE)</f>
        <v>294</v>
      </c>
      <c r="K34" s="125">
        <f>J34/Sheet1!D29*Sheet1!D69</f>
        <v>29.4</v>
      </c>
      <c r="L34" s="125">
        <f t="shared" si="3"/>
        <v>264.6</v>
      </c>
      <c r="O34" s="3">
        <f>Sheet1!F59+Sheet1!D58</f>
        <v>0.37350323971167443</v>
      </c>
    </row>
    <row r="35" spans="1:15" ht="12.75">
      <c r="A35">
        <v>3.1</v>
      </c>
      <c r="B35">
        <f t="shared" si="1"/>
        <v>46.98936613362919</v>
      </c>
      <c r="C35">
        <f>A35*Sheet1!D29</f>
        <v>43.4</v>
      </c>
      <c r="E35">
        <f t="shared" si="0"/>
        <v>3.5893661336291918</v>
      </c>
      <c r="F35" s="125">
        <f t="shared" si="2"/>
        <v>16.1059413027917</v>
      </c>
      <c r="G35" s="128">
        <v>1</v>
      </c>
      <c r="H35">
        <v>7.2</v>
      </c>
      <c r="I35" s="125">
        <f>(0.5*Sheet1!D67*(3.141593*((Sheet1!D7/2)*(Sheet1!D7/2)))*(H35^3)*(Sheet1!D68/100))*G35</f>
        <v>482.37517309090924</v>
      </c>
      <c r="J35" s="125">
        <f>VLOOKUP(I35,B5:C334,2,TRUE)</f>
        <v>301</v>
      </c>
      <c r="K35" s="125">
        <f>J35/Sheet1!D29*Sheet1!D69</f>
        <v>30.099999999999998</v>
      </c>
      <c r="L35" s="125">
        <f t="shared" si="3"/>
        <v>270.9</v>
      </c>
      <c r="O35" s="3">
        <f>Sheet1!F59+Sheet1!D58</f>
        <v>0.37350323971167443</v>
      </c>
    </row>
    <row r="36" spans="1:15" ht="12.75">
      <c r="A36">
        <v>3.2</v>
      </c>
      <c r="B36">
        <f t="shared" si="1"/>
        <v>48.624673174647555</v>
      </c>
      <c r="C36">
        <f>A36*Sheet1!D29</f>
        <v>44.800000000000004</v>
      </c>
      <c r="E36">
        <f t="shared" si="0"/>
        <v>3.824673174647547</v>
      </c>
      <c r="F36" s="125">
        <f t="shared" si="2"/>
        <v>16.329634931997134</v>
      </c>
      <c r="G36" s="128">
        <v>1</v>
      </c>
      <c r="H36">
        <v>7.3</v>
      </c>
      <c r="I36" s="125">
        <f>(0.5*Sheet1!D67*(3.141593*((Sheet1!D7/2)*(Sheet1!D7/2)))*(H36^3)*(Sheet1!D68/100))*G36</f>
        <v>502.7545833073619</v>
      </c>
      <c r="J36" s="125">
        <f>VLOOKUP(I36,B5:C334,2,TRUE)</f>
        <v>308</v>
      </c>
      <c r="K36" s="125">
        <f>J36/Sheet1!D29*Sheet1!D69</f>
        <v>30.799999999999997</v>
      </c>
      <c r="L36" s="125">
        <f t="shared" si="3"/>
        <v>277.2</v>
      </c>
      <c r="O36" s="3">
        <f>Sheet1!F59+Sheet1!D58</f>
        <v>0.37350323971167443</v>
      </c>
    </row>
    <row r="37" spans="1:15" ht="12.75">
      <c r="A37">
        <v>3.3</v>
      </c>
      <c r="B37">
        <f t="shared" si="1"/>
        <v>50.26745028046013</v>
      </c>
      <c r="C37">
        <f>A37*Sheet1!D29</f>
        <v>46.199999999999996</v>
      </c>
      <c r="E37">
        <f t="shared" si="0"/>
        <v>4.067450280460134</v>
      </c>
      <c r="F37" s="125">
        <f t="shared" si="2"/>
        <v>16.553328561202576</v>
      </c>
      <c r="G37" s="128">
        <v>1</v>
      </c>
      <c r="H37">
        <v>7.4</v>
      </c>
      <c r="I37" s="125">
        <f>(0.5*Sheet1!D67*(3.141593*((Sheet1!D7/2)*(Sheet1!D7/2)))*(H37^3)*(Sheet1!D68/100))*G37</f>
        <v>523.7000523528341</v>
      </c>
      <c r="J37" s="125">
        <f>VLOOKUP(I37,B5:C334,2,TRUE)</f>
        <v>322</v>
      </c>
      <c r="K37" s="125">
        <f>J37/Sheet1!D29*Sheet1!D69</f>
        <v>32.199999999999996</v>
      </c>
      <c r="L37" s="125">
        <f t="shared" si="3"/>
        <v>289.8</v>
      </c>
      <c r="O37" s="3">
        <f>Sheet1!F59+Sheet1!D58</f>
        <v>0.37350323971167443</v>
      </c>
    </row>
    <row r="38" spans="1:15" ht="12.75">
      <c r="A38">
        <v>3.4</v>
      </c>
      <c r="B38">
        <f t="shared" si="1"/>
        <v>51.91769745106696</v>
      </c>
      <c r="C38">
        <f>A38*Sheet1!D29</f>
        <v>47.6</v>
      </c>
      <c r="E38">
        <f t="shared" si="0"/>
        <v>4.317697451066956</v>
      </c>
      <c r="F38" s="125">
        <f t="shared" si="2"/>
        <v>16.777022190408015</v>
      </c>
      <c r="G38" s="128">
        <v>1</v>
      </c>
      <c r="H38">
        <v>7.5</v>
      </c>
      <c r="I38" s="125">
        <f>(0.5*Sheet1!D67*(3.141593*((Sheet1!D7/2)*(Sheet1!D7/2)))*(H38^3)*(Sheet1!D68/100))*G38</f>
        <v>545.21933445786</v>
      </c>
      <c r="J38" s="125">
        <f>VLOOKUP(I38,B5:C334,2,TRUE)</f>
        <v>329</v>
      </c>
      <c r="K38" s="125">
        <f>J38/Sheet1!D29*Sheet1!D69</f>
        <v>32.9</v>
      </c>
      <c r="L38" s="125">
        <f t="shared" si="3"/>
        <v>296.1</v>
      </c>
      <c r="O38" s="3">
        <f>Sheet1!F59+Sheet1!D58</f>
        <v>0.37350323971167443</v>
      </c>
    </row>
    <row r="39" spans="1:15" ht="12.75">
      <c r="A39">
        <v>3.5</v>
      </c>
      <c r="B39">
        <f t="shared" si="1"/>
        <v>53.57541468646801</v>
      </c>
      <c r="C39">
        <f>A39*Sheet1!D29</f>
        <v>49</v>
      </c>
      <c r="E39">
        <f t="shared" si="0"/>
        <v>4.575414686468012</v>
      </c>
      <c r="F39" s="125">
        <f t="shared" si="2"/>
        <v>17.000715819613458</v>
      </c>
      <c r="G39" s="128">
        <v>1</v>
      </c>
      <c r="H39">
        <v>7.6</v>
      </c>
      <c r="I39" s="125">
        <f>(0.5*Sheet1!D67*(3.141593*((Sheet1!D7/2)*(Sheet1!D7/2)))*(H39^3)*(Sheet1!D68/100))*G39</f>
        <v>567.3201838529742</v>
      </c>
      <c r="J39" s="125">
        <f>VLOOKUP(I39,B5:C334,2,TRUE)</f>
        <v>343</v>
      </c>
      <c r="K39" s="125">
        <f>J39/Sheet1!D29*Sheet1!D69</f>
        <v>34.3</v>
      </c>
      <c r="L39" s="125">
        <f t="shared" si="3"/>
        <v>308.7</v>
      </c>
      <c r="O39" s="3">
        <f>Sheet1!F59+Sheet1!D58</f>
        <v>0.37350323971167443</v>
      </c>
    </row>
    <row r="40" spans="1:15" ht="12.75">
      <c r="A40">
        <v>3.6</v>
      </c>
      <c r="B40">
        <f t="shared" si="1"/>
        <v>55.2406019866633</v>
      </c>
      <c r="C40">
        <f>A40*Sheet1!D29</f>
        <v>50.4</v>
      </c>
      <c r="E40">
        <f t="shared" si="0"/>
        <v>4.840601986663301</v>
      </c>
      <c r="F40" s="125">
        <f t="shared" si="2"/>
        <v>17.2244094488189</v>
      </c>
      <c r="G40" s="128">
        <v>1</v>
      </c>
      <c r="H40">
        <v>7.7</v>
      </c>
      <c r="I40" s="125">
        <f>(0.5*Sheet1!D67*(3.141593*((Sheet1!D7/2)*(Sheet1!D7/2)))*(H40^3)*(Sheet1!D68/100))*G40</f>
        <v>590.0103547687116</v>
      </c>
      <c r="J40" s="125">
        <f>VLOOKUP(I40,B5:C334,2,TRUE)</f>
        <v>350</v>
      </c>
      <c r="K40" s="125">
        <f>J40/Sheet1!D29*Sheet1!D69</f>
        <v>35</v>
      </c>
      <c r="L40" s="125">
        <f t="shared" si="3"/>
        <v>315</v>
      </c>
      <c r="O40" s="3">
        <f>Sheet1!F59+Sheet1!D58</f>
        <v>0.37350323971167443</v>
      </c>
    </row>
    <row r="41" spans="1:15" ht="12.75">
      <c r="A41">
        <v>3.7</v>
      </c>
      <c r="B41">
        <f t="shared" si="1"/>
        <v>56.913259351652826</v>
      </c>
      <c r="C41">
        <f>A41*Sheet1!D29</f>
        <v>51.800000000000004</v>
      </c>
      <c r="E41">
        <f t="shared" si="0"/>
        <v>5.1132593516528235</v>
      </c>
      <c r="F41" s="125">
        <f t="shared" si="2"/>
        <v>17.448103078024335</v>
      </c>
      <c r="G41" s="128">
        <v>1</v>
      </c>
      <c r="H41">
        <v>7.8</v>
      </c>
      <c r="I41" s="125">
        <f>(0.5*Sheet1!D67*(3.141593*((Sheet1!D7/2)*(Sheet1!D7/2)))*(H41^3)*(Sheet1!D68/100))*G41</f>
        <v>613.2976014356061</v>
      </c>
      <c r="J41" s="125">
        <f>VLOOKUP(I41,B5:C334,2,TRUE)</f>
        <v>357</v>
      </c>
      <c r="K41" s="125">
        <f>J41/Sheet1!D29*Sheet1!D69</f>
        <v>35.699999999999996</v>
      </c>
      <c r="L41" s="125">
        <f t="shared" si="3"/>
        <v>321.3</v>
      </c>
      <c r="O41" s="3">
        <f>Sheet1!F59+Sheet1!D58</f>
        <v>0.37350323971167443</v>
      </c>
    </row>
    <row r="42" spans="1:15" ht="12.75">
      <c r="A42">
        <v>3.8</v>
      </c>
      <c r="B42">
        <f t="shared" si="1"/>
        <v>58.59338678143657</v>
      </c>
      <c r="C42">
        <f>A42*Sheet1!D29</f>
        <v>53.199999999999996</v>
      </c>
      <c r="E42">
        <f t="shared" si="0"/>
        <v>5.393386781436578</v>
      </c>
      <c r="F42" s="125">
        <f t="shared" si="2"/>
        <v>17.895490336435216</v>
      </c>
      <c r="G42" s="128">
        <v>1</v>
      </c>
      <c r="H42">
        <v>8</v>
      </c>
      <c r="I42" s="125">
        <f>(0.5*Sheet1!D67*(3.141593*((Sheet1!D7/2)*(Sheet1!D7/2)))*(H42^3)*(Sheet1!D68/100))*G42</f>
        <v>661.6943389450057</v>
      </c>
      <c r="J42" s="125">
        <f>VLOOKUP(I42,B5:C334,2,TRUE)</f>
        <v>378</v>
      </c>
      <c r="K42" s="125">
        <f>J42/Sheet1!D29*Sheet1!D69</f>
        <v>37.8</v>
      </c>
      <c r="L42" s="125">
        <f t="shared" si="3"/>
        <v>340.2</v>
      </c>
      <c r="O42" s="3">
        <f>Sheet1!F59+Sheet1!D58</f>
        <v>0.37350323971167443</v>
      </c>
    </row>
    <row r="43" spans="1:15" ht="12.75">
      <c r="A43">
        <v>3.9</v>
      </c>
      <c r="B43">
        <f t="shared" si="1"/>
        <v>60.28098427601457</v>
      </c>
      <c r="C43">
        <f>A43*Sheet1!D29</f>
        <v>54.6</v>
      </c>
      <c r="E43">
        <f t="shared" si="0"/>
        <v>5.680984276014568</v>
      </c>
      <c r="F43" s="125">
        <f t="shared" si="2"/>
        <v>18.11918396564066</v>
      </c>
      <c r="G43" s="128">
        <v>1</v>
      </c>
      <c r="H43">
        <v>8.1</v>
      </c>
      <c r="I43" s="125">
        <f>(0.5*Sheet1!D67*(3.141593*((Sheet1!D7/2)*(Sheet1!D7/2)))*(H43^3)*(Sheet1!D68/100))*G43</f>
        <v>686.8193382485796</v>
      </c>
      <c r="J43" s="125">
        <f>VLOOKUP(I43,B5:C334,2,TRUE)</f>
        <v>392</v>
      </c>
      <c r="K43" s="125">
        <f>J43/Sheet1!D29*Sheet1!D69</f>
        <v>39.199999999999996</v>
      </c>
      <c r="L43" s="125">
        <f t="shared" si="3"/>
        <v>352.8</v>
      </c>
      <c r="O43" s="3">
        <f>Sheet1!F59+Sheet1!D58</f>
        <v>0.37350323971167443</v>
      </c>
    </row>
    <row r="44" spans="1:15" ht="12.75">
      <c r="A44">
        <v>4</v>
      </c>
      <c r="B44">
        <f t="shared" si="1"/>
        <v>61.97605183538679</v>
      </c>
      <c r="C44">
        <f>A44*Sheet1!D29</f>
        <v>56</v>
      </c>
      <c r="E44">
        <f t="shared" si="0"/>
        <v>5.976051835386791</v>
      </c>
      <c r="F44" s="125">
        <f t="shared" si="2"/>
        <v>18.342877594846097</v>
      </c>
      <c r="G44" s="128">
        <v>1</v>
      </c>
      <c r="H44">
        <v>8.2</v>
      </c>
      <c r="I44" s="125">
        <f>(0.5*Sheet1!D67*(3.141593*((Sheet1!D7/2)*(Sheet1!D7/2)))*(H44^3)*(Sheet1!D68/100))*G44</f>
        <v>712.572430225449</v>
      </c>
      <c r="J44" s="125">
        <f>VLOOKUP(I44,B5:C334,2,TRUE)</f>
        <v>399</v>
      </c>
      <c r="K44" s="125">
        <f>J44/Sheet1!D29*Sheet1!D69</f>
        <v>39.9</v>
      </c>
      <c r="L44" s="125">
        <f t="shared" si="3"/>
        <v>359.1</v>
      </c>
      <c r="O44" s="3">
        <f>Sheet1!F59+Sheet1!D58</f>
        <v>0.37350323971167443</v>
      </c>
    </row>
    <row r="45" spans="1:15" ht="12.75">
      <c r="A45">
        <v>4.1</v>
      </c>
      <c r="B45">
        <f t="shared" si="1"/>
        <v>63.67858945955324</v>
      </c>
      <c r="C45">
        <f>A45*Sheet1!D29</f>
        <v>57.39999999999999</v>
      </c>
      <c r="E45">
        <f t="shared" si="0"/>
        <v>6.278589459553246</v>
      </c>
      <c r="F45" s="125">
        <f t="shared" si="2"/>
        <v>18.56657122405154</v>
      </c>
      <c r="G45" s="128">
        <v>1</v>
      </c>
      <c r="H45">
        <v>8.3</v>
      </c>
      <c r="I45" s="125">
        <f>(0.5*Sheet1!D67*(3.141593*((Sheet1!D7/2)*(Sheet1!D7/2)))*(H45^3)*(Sheet1!D68/100))*G45</f>
        <v>738.9613691061486</v>
      </c>
      <c r="J45" s="125">
        <f>VLOOKUP(I45,B5:C334,2,TRUE)</f>
        <v>413</v>
      </c>
      <c r="K45" s="125">
        <f>J45/Sheet1!D29*Sheet1!D69</f>
        <v>41.3</v>
      </c>
      <c r="L45" s="125">
        <f t="shared" si="3"/>
        <v>371.7</v>
      </c>
      <c r="O45" s="3">
        <f>Sheet1!F59+Sheet1!D58</f>
        <v>0.37350323971167443</v>
      </c>
    </row>
    <row r="46" spans="1:15" ht="12.75">
      <c r="A46">
        <v>4.2</v>
      </c>
      <c r="B46">
        <f t="shared" si="1"/>
        <v>65.38859714851394</v>
      </c>
      <c r="C46">
        <f>A46*Sheet1!D29</f>
        <v>58.800000000000004</v>
      </c>
      <c r="E46">
        <f t="shared" si="0"/>
        <v>6.588597148513937</v>
      </c>
      <c r="F46" s="125">
        <f t="shared" si="2"/>
        <v>18.79026485325698</v>
      </c>
      <c r="G46" s="128">
        <v>1</v>
      </c>
      <c r="H46">
        <v>8.4</v>
      </c>
      <c r="I46" s="125">
        <f>(0.5*Sheet1!D67*(3.141593*((Sheet1!D7/2)*(Sheet1!D7/2)))*(H46^3)*(Sheet1!D68/100))*G46</f>
        <v>765.9939091212124</v>
      </c>
      <c r="J46" s="125">
        <f>VLOOKUP(I46,B5:C334,2,TRUE)</f>
        <v>420</v>
      </c>
      <c r="K46" s="125">
        <f>J46/Sheet1!D29*Sheet1!D69</f>
        <v>42</v>
      </c>
      <c r="L46" s="125">
        <f t="shared" si="3"/>
        <v>378</v>
      </c>
      <c r="O46" s="3">
        <f>Sheet1!F59+Sheet1!D58</f>
        <v>0.37350323971167443</v>
      </c>
    </row>
    <row r="47" spans="1:15" ht="12.75">
      <c r="A47">
        <v>4.3</v>
      </c>
      <c r="B47">
        <f t="shared" si="1"/>
        <v>67.10607490226886</v>
      </c>
      <c r="C47">
        <f>A47*Sheet1!D29</f>
        <v>60.199999999999996</v>
      </c>
      <c r="E47">
        <f t="shared" si="0"/>
        <v>6.90607490226886</v>
      </c>
      <c r="F47" s="125">
        <f t="shared" si="2"/>
        <v>19.013958482462417</v>
      </c>
      <c r="G47" s="128">
        <v>1</v>
      </c>
      <c r="H47">
        <v>8.5</v>
      </c>
      <c r="I47" s="125">
        <f>(0.5*Sheet1!D67*(3.141593*((Sheet1!D7/2)*(Sheet1!D7/2)))*(H47^3)*(Sheet1!D68/100))*G47</f>
        <v>793.677804501175</v>
      </c>
      <c r="J47" s="125">
        <f>VLOOKUP(I47,B5:C334,2,TRUE)</f>
        <v>434</v>
      </c>
      <c r="K47" s="125">
        <f>J47/Sheet1!D29*Sheet1!D69</f>
        <v>43.4</v>
      </c>
      <c r="L47" s="125">
        <f t="shared" si="3"/>
        <v>390.6</v>
      </c>
      <c r="O47" s="3">
        <f>Sheet1!F59+Sheet1!D58</f>
        <v>0.37350323971167443</v>
      </c>
    </row>
    <row r="48" spans="1:15" ht="12.75">
      <c r="A48">
        <v>4.4</v>
      </c>
      <c r="B48">
        <f t="shared" si="1"/>
        <v>68.83102272081803</v>
      </c>
      <c r="C48">
        <f>A48*Sheet1!D29</f>
        <v>61.60000000000001</v>
      </c>
      <c r="E48">
        <f t="shared" si="0"/>
        <v>7.231022720818018</v>
      </c>
      <c r="F48" s="125">
        <f t="shared" si="2"/>
        <v>19.23765211166786</v>
      </c>
      <c r="G48" s="128">
        <v>1</v>
      </c>
      <c r="H48">
        <v>8.6</v>
      </c>
      <c r="I48" s="125">
        <f>(0.5*Sheet1!D67*(3.141593*((Sheet1!D7/2)*(Sheet1!D7/2)))*(H48^3)*(Sheet1!D68/100))*G48</f>
        <v>822.0208094765713</v>
      </c>
      <c r="J48" s="125">
        <f>VLOOKUP(I48,B5:C334,2,TRUE)</f>
        <v>441</v>
      </c>
      <c r="K48" s="125">
        <f>J48/Sheet1!D29*Sheet1!D69</f>
        <v>44.099999999999994</v>
      </c>
      <c r="L48" s="125">
        <f t="shared" si="3"/>
        <v>396.9</v>
      </c>
      <c r="O48" s="3">
        <f>Sheet1!F59+Sheet1!D58</f>
        <v>0.37350323971167443</v>
      </c>
    </row>
    <row r="49" spans="1:15" ht="12.75">
      <c r="A49">
        <v>4.5</v>
      </c>
      <c r="B49">
        <f t="shared" si="1"/>
        <v>70.5634406041614</v>
      </c>
      <c r="C49">
        <f>A49*Sheet1!D29</f>
        <v>63</v>
      </c>
      <c r="E49">
        <f t="shared" si="0"/>
        <v>7.563440604161407</v>
      </c>
      <c r="F49" s="125">
        <f t="shared" si="2"/>
        <v>19.4613457408733</v>
      </c>
      <c r="G49" s="128">
        <v>1</v>
      </c>
      <c r="H49">
        <v>8.7</v>
      </c>
      <c r="I49" s="125">
        <f>(0.5*Sheet1!D67*(3.141593*((Sheet1!D7/2)*(Sheet1!D7/2)))*(H49^3)*(Sheet1!D68/100))*G49</f>
        <v>851.0306782779355</v>
      </c>
      <c r="J49" s="125">
        <f>VLOOKUP(I49,B5:C334,2,TRUE)</f>
        <v>455</v>
      </c>
      <c r="K49" s="125">
        <f>J49/Sheet1!D29*Sheet1!D69</f>
        <v>45.5</v>
      </c>
      <c r="L49" s="125">
        <f t="shared" si="3"/>
        <v>409.5</v>
      </c>
      <c r="O49" s="3">
        <f>Sheet1!F59+Sheet1!D58</f>
        <v>0.37350323971167443</v>
      </c>
    </row>
    <row r="50" spans="1:15" ht="12.75">
      <c r="A50">
        <v>4.6</v>
      </c>
      <c r="B50">
        <f t="shared" si="1"/>
        <v>72.30332855229902</v>
      </c>
      <c r="C50">
        <f>A50*Sheet1!D29</f>
        <v>64.39999999999999</v>
      </c>
      <c r="E50">
        <f t="shared" si="0"/>
        <v>7.90332855229903</v>
      </c>
      <c r="F50" s="125">
        <f t="shared" si="2"/>
        <v>19.68503937007874</v>
      </c>
      <c r="G50" s="128">
        <v>1</v>
      </c>
      <c r="H50">
        <v>8.8</v>
      </c>
      <c r="I50" s="125">
        <f>(0.5*Sheet1!D67*(3.141593*((Sheet1!D7/2)*(Sheet1!D7/2)))*(H50^3)*(Sheet1!D68/100))*G50</f>
        <v>880.7151651358029</v>
      </c>
      <c r="J50" s="125">
        <f>VLOOKUP(I50,B5:C334,2,TRUE)</f>
        <v>462</v>
      </c>
      <c r="K50" s="125">
        <f>J50/Sheet1!D29*Sheet1!D69</f>
        <v>46.199999999999996</v>
      </c>
      <c r="L50" s="125">
        <f t="shared" si="3"/>
        <v>415.8</v>
      </c>
      <c r="O50" s="3">
        <f>Sheet1!F59+Sheet1!D58</f>
        <v>0.37350323971167443</v>
      </c>
    </row>
    <row r="51" spans="1:15" ht="12.75">
      <c r="A51">
        <v>4.7</v>
      </c>
      <c r="B51">
        <f t="shared" si="1"/>
        <v>74.05068656523089</v>
      </c>
      <c r="C51">
        <f>A51*Sheet1!D29</f>
        <v>65.8</v>
      </c>
      <c r="E51">
        <f t="shared" si="0"/>
        <v>8.25068656523089</v>
      </c>
      <c r="F51" s="125">
        <f t="shared" si="2"/>
        <v>20.13242662848962</v>
      </c>
      <c r="G51" s="128">
        <v>0.99</v>
      </c>
      <c r="H51">
        <v>9</v>
      </c>
      <c r="I51" s="125">
        <f>(0.5*Sheet1!D67*(3.141593*((Sheet1!D7/2)*(Sheet1!D7/2)))*(H51^3)*(Sheet1!D68/100))*G51</f>
        <v>932.7176198437501</v>
      </c>
      <c r="J51" s="125">
        <f>VLOOKUP(I51,B5:C334,2,TRUE)</f>
        <v>483</v>
      </c>
      <c r="K51" s="125">
        <f>J51/Sheet1!D29*Sheet1!D69</f>
        <v>48.3</v>
      </c>
      <c r="L51" s="125">
        <f t="shared" si="3"/>
        <v>434.7</v>
      </c>
      <c r="O51" s="3">
        <f>Sheet1!F59+Sheet1!D58</f>
        <v>0.37350323971167443</v>
      </c>
    </row>
    <row r="52" spans="1:15" ht="12.75">
      <c r="A52">
        <v>4.8</v>
      </c>
      <c r="B52">
        <f t="shared" si="1"/>
        <v>75.80551464295698</v>
      </c>
      <c r="C52">
        <f>A52*Sheet1!D29</f>
        <v>67.2</v>
      </c>
      <c r="E52">
        <f t="shared" si="0"/>
        <v>8.605514642956978</v>
      </c>
      <c r="F52" s="125">
        <f t="shared" si="2"/>
        <v>20.35612025769506</v>
      </c>
      <c r="G52" s="128">
        <v>0.98</v>
      </c>
      <c r="H52">
        <v>9.1</v>
      </c>
      <c r="I52" s="125">
        <f>(0.5*Sheet1!D67*(3.141593*((Sheet1!D7/2)*(Sheet1!D7/2)))*(H52^3)*(Sheet1!D68/100))*G52</f>
        <v>954.4159988266881</v>
      </c>
      <c r="J52" s="125">
        <f>VLOOKUP(I52,B5:C334,2,TRUE)</f>
        <v>490</v>
      </c>
      <c r="K52" s="125">
        <f>J52/Sheet1!D29*Sheet1!D69</f>
        <v>49</v>
      </c>
      <c r="L52" s="125">
        <f t="shared" si="3"/>
        <v>441</v>
      </c>
      <c r="O52" s="3">
        <f>Sheet1!F59+Sheet1!D58</f>
        <v>0.37350323971167443</v>
      </c>
    </row>
    <row r="53" spans="1:15" ht="12.75">
      <c r="A53">
        <v>4.9</v>
      </c>
      <c r="B53">
        <f t="shared" si="1"/>
        <v>77.56781278547732</v>
      </c>
      <c r="C53">
        <f>A53*Sheet1!D29</f>
        <v>68.60000000000001</v>
      </c>
      <c r="E53">
        <f t="shared" si="0"/>
        <v>8.967812785477305</v>
      </c>
      <c r="F53" s="125">
        <f t="shared" si="2"/>
        <v>20.5798138869005</v>
      </c>
      <c r="G53" s="128">
        <v>0.97</v>
      </c>
      <c r="H53">
        <v>9.2</v>
      </c>
      <c r="I53" s="125">
        <f>(0.5*Sheet1!D67*(3.141593*((Sheet1!D7/2)*(Sheet1!D7/2)))*(H53^3)*(Sheet1!D68/100))*G53</f>
        <v>976.1637464106957</v>
      </c>
      <c r="J53" s="125">
        <f>VLOOKUP(I53,B5:C334,2,TRUE)</f>
        <v>497</v>
      </c>
      <c r="K53" s="125">
        <f>J53/Sheet1!D29*Sheet1!D69</f>
        <v>49.699999999999996</v>
      </c>
      <c r="L53" s="125">
        <f t="shared" si="3"/>
        <v>447.3</v>
      </c>
      <c r="O53" s="3">
        <f>Sheet1!F59+Sheet1!D58</f>
        <v>0.37350323971167443</v>
      </c>
    </row>
    <row r="54" spans="1:15" ht="12.75">
      <c r="A54">
        <v>5</v>
      </c>
      <c r="B54">
        <f t="shared" si="1"/>
        <v>79.33758099279186</v>
      </c>
      <c r="C54">
        <f>A54*Sheet1!D29</f>
        <v>70</v>
      </c>
      <c r="E54">
        <f t="shared" si="0"/>
        <v>9.33758099279186</v>
      </c>
      <c r="F54" s="125">
        <f t="shared" si="2"/>
        <v>20.80350751610594</v>
      </c>
      <c r="G54" s="128">
        <v>0.96</v>
      </c>
      <c r="H54">
        <v>9.3</v>
      </c>
      <c r="I54" s="125">
        <f>(0.5*Sheet1!D67*(3.141593*((Sheet1!D7/2)*(Sheet1!D7/2)))*(H54^3)*(Sheet1!D68/100))*G54</f>
        <v>997.9471376077277</v>
      </c>
      <c r="J54" s="125">
        <f>VLOOKUP(I54,B5:C334,2,TRUE)</f>
        <v>504</v>
      </c>
      <c r="K54" s="125">
        <f>J54/Sheet1!D29*Sheet1!D69</f>
        <v>50.4</v>
      </c>
      <c r="L54" s="125">
        <f t="shared" si="3"/>
        <v>453.6</v>
      </c>
      <c r="O54" s="3">
        <f>Sheet1!F59+Sheet1!D58</f>
        <v>0.37350323971167443</v>
      </c>
    </row>
    <row r="55" spans="1:15" ht="12.75">
      <c r="A55">
        <v>5.1</v>
      </c>
      <c r="B55">
        <f t="shared" si="1"/>
        <v>81.11481926490065</v>
      </c>
      <c r="C55">
        <f>A55*Sheet1!D29</f>
        <v>71.39999999999999</v>
      </c>
      <c r="E55">
        <f t="shared" si="0"/>
        <v>9.714819264900651</v>
      </c>
      <c r="F55" s="125">
        <f t="shared" si="2"/>
        <v>21.02720114531138</v>
      </c>
      <c r="G55" s="128">
        <v>0.95</v>
      </c>
      <c r="H55">
        <v>9.4</v>
      </c>
      <c r="I55" s="125">
        <f>(0.5*Sheet1!D67*(3.141593*((Sheet1!D7/2)*(Sheet1!D7/2)))*(H55^3)*(Sheet1!D68/100))*G55</f>
        <v>1019.7521372605153</v>
      </c>
      <c r="J55" s="125">
        <f>VLOOKUP(I55,B5:C334,2,TRUE)</f>
        <v>511</v>
      </c>
      <c r="K55" s="125">
        <f>J55/Sheet1!D29*Sheet1!D69</f>
        <v>51.099999999999994</v>
      </c>
      <c r="L55" s="125">
        <f t="shared" si="3"/>
        <v>459.9</v>
      </c>
      <c r="O55" s="3">
        <f>Sheet1!F59+Sheet1!D58</f>
        <v>0.37350323971167443</v>
      </c>
    </row>
    <row r="56" spans="1:15" ht="12.75">
      <c r="A56">
        <v>5.2</v>
      </c>
      <c r="B56">
        <f t="shared" si="1"/>
        <v>82.89952760180367</v>
      </c>
      <c r="C56">
        <f>A56*Sheet1!D29</f>
        <v>72.8</v>
      </c>
      <c r="E56">
        <f t="shared" si="0"/>
        <v>10.099527601803677</v>
      </c>
      <c r="F56" s="125">
        <f t="shared" si="2"/>
        <v>21.25089477451682</v>
      </c>
      <c r="G56" s="128">
        <v>0.94</v>
      </c>
      <c r="H56">
        <v>9.5</v>
      </c>
      <c r="I56" s="125">
        <f>(0.5*Sheet1!D67*(3.141593*((Sheet1!D7/2)*(Sheet1!D7/2)))*(H56^3)*(Sheet1!D68/100))*G56</f>
        <v>1041.56440004257</v>
      </c>
      <c r="J56" s="125">
        <f>VLOOKUP(I56,B5:C334,2,TRUE)</f>
        <v>518</v>
      </c>
      <c r="K56" s="125">
        <f>J56/Sheet1!D29*Sheet1!D69</f>
        <v>51.8</v>
      </c>
      <c r="L56" s="125">
        <f t="shared" si="3"/>
        <v>466.2</v>
      </c>
      <c r="O56" s="3">
        <f>Sheet1!F59+Sheet1!D58</f>
        <v>0.37350323971167443</v>
      </c>
    </row>
    <row r="57" spans="1:15" ht="12.75">
      <c r="A57">
        <v>5.3</v>
      </c>
      <c r="B57">
        <f t="shared" si="1"/>
        <v>84.69170600350094</v>
      </c>
      <c r="C57">
        <f>A57*Sheet1!D29</f>
        <v>74.2</v>
      </c>
      <c r="E57">
        <f t="shared" si="0"/>
        <v>10.491706003500935</v>
      </c>
      <c r="F57" s="125">
        <f t="shared" si="2"/>
        <v>21.47458840372226</v>
      </c>
      <c r="G57" s="128">
        <v>0.93</v>
      </c>
      <c r="H57">
        <v>9.6</v>
      </c>
      <c r="I57" s="125">
        <f>(0.5*Sheet1!D67*(3.141593*((Sheet1!D7/2)*(Sheet1!D7/2)))*(H57^3)*(Sheet1!D68/100))*G57</f>
        <v>1063.369270458182</v>
      </c>
      <c r="J57" s="125">
        <f>VLOOKUP(I57,B5:C334,2,TRUE)</f>
        <v>525</v>
      </c>
      <c r="K57" s="125">
        <f>J57/Sheet1!D29*Sheet1!D69</f>
        <v>52.5</v>
      </c>
      <c r="L57" s="125">
        <f t="shared" si="3"/>
        <v>472.5</v>
      </c>
      <c r="O57" s="3">
        <f>Sheet1!F59+Sheet1!D58</f>
        <v>0.37350323971167443</v>
      </c>
    </row>
    <row r="58" spans="1:15" ht="12.75">
      <c r="A58">
        <v>5.4</v>
      </c>
      <c r="B58">
        <f t="shared" si="1"/>
        <v>86.49135446999243</v>
      </c>
      <c r="C58">
        <f>A58*Sheet1!D29</f>
        <v>75.60000000000001</v>
      </c>
      <c r="E58">
        <f t="shared" si="0"/>
        <v>10.891354469992427</v>
      </c>
      <c r="F58" s="125">
        <f t="shared" si="2"/>
        <v>21.6982820329277</v>
      </c>
      <c r="G58" s="128">
        <v>0.92</v>
      </c>
      <c r="H58">
        <v>9.7</v>
      </c>
      <c r="I58" s="125">
        <f>(0.5*Sheet1!D67*(3.141593*((Sheet1!D7/2)*(Sheet1!D7/2)))*(H58^3)*(Sheet1!D68/100))*G58</f>
        <v>1085.1517828424194</v>
      </c>
      <c r="J58" s="125">
        <f>VLOOKUP(I58,B5:C334,2,TRUE)</f>
        <v>532</v>
      </c>
      <c r="K58" s="125">
        <f>J58/Sheet1!D29*Sheet1!D69</f>
        <v>53.199999999999996</v>
      </c>
      <c r="L58" s="125">
        <f t="shared" si="3"/>
        <v>478.8</v>
      </c>
      <c r="O58" s="3">
        <f>Sheet1!F59+Sheet1!D58</f>
        <v>0.37350323971167443</v>
      </c>
    </row>
    <row r="59" spans="1:15" ht="12.75">
      <c r="A59">
        <v>5.5</v>
      </c>
      <c r="B59">
        <f t="shared" si="1"/>
        <v>88.29847300127815</v>
      </c>
      <c r="C59">
        <f>A59*Sheet1!D29</f>
        <v>77</v>
      </c>
      <c r="E59">
        <f t="shared" si="0"/>
        <v>11.298473001278152</v>
      </c>
      <c r="F59" s="125">
        <f t="shared" si="2"/>
        <v>21.921975662133143</v>
      </c>
      <c r="G59" s="128">
        <v>0.91</v>
      </c>
      <c r="H59">
        <v>9.8</v>
      </c>
      <c r="I59" s="125">
        <f>(0.5*Sheet1!D67*(3.141593*((Sheet1!D7/2)*(Sheet1!D7/2)))*(H59^3)*(Sheet1!D68/100))*G59</f>
        <v>1106.8966613611299</v>
      </c>
      <c r="J59" s="125">
        <f>VLOOKUP(I59,B5:C334,2,TRUE)</f>
        <v>539</v>
      </c>
      <c r="K59" s="125">
        <f>J59/Sheet1!D29*Sheet1!D69</f>
        <v>53.9</v>
      </c>
      <c r="L59" s="125">
        <f t="shared" si="3"/>
        <v>485.1</v>
      </c>
      <c r="O59" s="3">
        <f>Sheet1!F59+Sheet1!D58</f>
        <v>0.37350323971167443</v>
      </c>
    </row>
    <row r="60" spans="1:15" ht="12.75">
      <c r="A60">
        <v>5.6</v>
      </c>
      <c r="B60">
        <f t="shared" si="1"/>
        <v>90.1130615973581</v>
      </c>
      <c r="C60">
        <f>A60*Sheet1!D29</f>
        <v>78.39999999999999</v>
      </c>
      <c r="E60">
        <f t="shared" si="0"/>
        <v>11.71306159735811</v>
      </c>
      <c r="F60" s="125">
        <f t="shared" si="2"/>
        <v>22.14566929133858</v>
      </c>
      <c r="G60" s="128">
        <v>0.9</v>
      </c>
      <c r="H60">
        <v>9.9</v>
      </c>
      <c r="I60" s="125">
        <f>(0.5*Sheet1!D67*(3.141593*((Sheet1!D7/2)*(Sheet1!D7/2)))*(H60^3)*(Sheet1!D68/100))*G60</f>
        <v>1128.5883200109377</v>
      </c>
      <c r="J60" s="125">
        <f>VLOOKUP(I60,B5:C334,2,TRUE)</f>
        <v>546</v>
      </c>
      <c r="K60" s="125">
        <f>J60/Sheet1!D29*Sheet1!D69</f>
        <v>54.599999999999994</v>
      </c>
      <c r="L60" s="125">
        <f t="shared" si="3"/>
        <v>491.4</v>
      </c>
      <c r="O60" s="3">
        <f>Sheet1!F59+Sheet1!D58</f>
        <v>0.37350323971167443</v>
      </c>
    </row>
    <row r="61" spans="1:15" ht="12.75">
      <c r="A61">
        <v>5.7</v>
      </c>
      <c r="B61">
        <f t="shared" si="1"/>
        <v>91.9351202582323</v>
      </c>
      <c r="C61">
        <f>A61*Sheet1!D29</f>
        <v>79.8</v>
      </c>
      <c r="E61">
        <f t="shared" si="0"/>
        <v>12.135120258232304</v>
      </c>
      <c r="F61" s="125">
        <f t="shared" si="2"/>
        <v>22.369362920544024</v>
      </c>
      <c r="G61" s="128">
        <v>0.89</v>
      </c>
      <c r="H61">
        <v>10</v>
      </c>
      <c r="I61" s="125">
        <f>(0.5*Sheet1!D67*(3.141593*((Sheet1!D7/2)*(Sheet1!D7/2)))*(H61^3)*(Sheet1!D68/100))*G61</f>
        <v>1150.2108626192482</v>
      </c>
      <c r="J61" s="125">
        <f>VLOOKUP(I61,B5:C334,2,TRUE)</f>
        <v>553</v>
      </c>
      <c r="K61" s="125">
        <f>J61/Sheet1!D29*Sheet1!D69</f>
        <v>55.3</v>
      </c>
      <c r="L61" s="125">
        <f t="shared" si="3"/>
        <v>497.7</v>
      </c>
      <c r="O61" s="3">
        <f>Sheet1!F59+Sheet1!D58</f>
        <v>0.37350323971167443</v>
      </c>
    </row>
    <row r="62" spans="1:15" ht="12.75">
      <c r="A62">
        <v>5.8</v>
      </c>
      <c r="B62">
        <f t="shared" si="1"/>
        <v>93.76464898390073</v>
      </c>
      <c r="C62">
        <f>A62*Sheet1!D29</f>
        <v>81.2</v>
      </c>
      <c r="E62">
        <f t="shared" si="0"/>
        <v>12.564648983900728</v>
      </c>
      <c r="F62" s="125">
        <f t="shared" si="2"/>
        <v>22.593056549749463</v>
      </c>
      <c r="G62" s="128">
        <v>0.88</v>
      </c>
      <c r="H62">
        <v>10.1</v>
      </c>
      <c r="I62" s="125">
        <f>(0.5*Sheet1!D67*(3.141593*((Sheet1!D7/2)*(Sheet1!D7/2)))*(H62^3)*(Sheet1!D68/100))*G62</f>
        <v>1171.748082844244</v>
      </c>
      <c r="J62" s="125">
        <f>VLOOKUP(I62,B5:C334,2,TRUE)</f>
        <v>560</v>
      </c>
      <c r="K62" s="125">
        <f>J62/Sheet1!D29*Sheet1!D69</f>
        <v>56</v>
      </c>
      <c r="L62" s="125">
        <f t="shared" si="3"/>
        <v>504</v>
      </c>
      <c r="O62" s="3">
        <f>Sheet1!F59+Sheet1!D58</f>
        <v>0.37350323971167443</v>
      </c>
    </row>
    <row r="63" spans="1:15" ht="12.75">
      <c r="A63">
        <v>5.9</v>
      </c>
      <c r="B63">
        <f t="shared" si="1"/>
        <v>95.6016477743634</v>
      </c>
      <c r="C63">
        <f>A63*Sheet1!D29</f>
        <v>82.60000000000001</v>
      </c>
      <c r="E63">
        <f t="shared" si="0"/>
        <v>13.001647774363388</v>
      </c>
      <c r="F63" s="125">
        <f t="shared" si="2"/>
        <v>22.816750178954898</v>
      </c>
      <c r="G63" s="128">
        <v>0.87</v>
      </c>
      <c r="H63">
        <v>10.2</v>
      </c>
      <c r="I63" s="125">
        <f>(0.5*Sheet1!D67*(3.141593*((Sheet1!D7/2)*(Sheet1!D7/2)))*(H63^3)*(Sheet1!D68/100))*G63</f>
        <v>1193.1834641748862</v>
      </c>
      <c r="J63" s="125">
        <f>VLOOKUP(I63,B5:C334,2,TRUE)</f>
        <v>567</v>
      </c>
      <c r="K63" s="125">
        <f>J63/Sheet1!D29*Sheet1!D69</f>
        <v>56.699999999999996</v>
      </c>
      <c r="L63" s="125">
        <f t="shared" si="3"/>
        <v>510.3</v>
      </c>
      <c r="O63" s="3">
        <f>Sheet1!F59+Sheet1!D58</f>
        <v>0.37350323971167443</v>
      </c>
    </row>
    <row r="64" spans="1:15" ht="12.75">
      <c r="A64">
        <v>6</v>
      </c>
      <c r="B64">
        <f t="shared" si="1"/>
        <v>97.44611662962028</v>
      </c>
      <c r="C64">
        <f>A64*Sheet1!D29</f>
        <v>84</v>
      </c>
      <c r="E64">
        <f t="shared" si="0"/>
        <v>13.44611662962028</v>
      </c>
      <c r="F64" s="125">
        <f t="shared" si="2"/>
        <v>23.04044380816034</v>
      </c>
      <c r="G64" s="128">
        <v>0.86</v>
      </c>
      <c r="H64">
        <v>10.3</v>
      </c>
      <c r="I64" s="125">
        <f>(0.5*Sheet1!D67*(3.141593*((Sheet1!D7/2)*(Sheet1!D7/2)))*(H64^3)*(Sheet1!D68/100))*G64</f>
        <v>1214.5001799309161</v>
      </c>
      <c r="J64" s="125">
        <f>VLOOKUP(I64,B5:C334,2,TRUE)</f>
        <v>574</v>
      </c>
      <c r="K64" s="125">
        <f>J64/Sheet1!D29*Sheet1!D69</f>
        <v>57.4</v>
      </c>
      <c r="L64" s="125">
        <f t="shared" si="3"/>
        <v>516.6</v>
      </c>
      <c r="O64" s="3">
        <f>Sheet1!F59+Sheet1!D58</f>
        <v>0.37350323971167443</v>
      </c>
    </row>
    <row r="65" spans="1:15" ht="12.75">
      <c r="A65">
        <v>6.1</v>
      </c>
      <c r="B65">
        <f t="shared" si="1"/>
        <v>99.29805554967139</v>
      </c>
      <c r="C65">
        <f>A65*Sheet1!D29</f>
        <v>85.39999999999999</v>
      </c>
      <c r="E65">
        <f t="shared" si="0"/>
        <v>13.898055549671403</v>
      </c>
      <c r="F65" s="125">
        <f t="shared" si="2"/>
        <v>23.264137437365786</v>
      </c>
      <c r="G65" s="128">
        <v>0.85</v>
      </c>
      <c r="H65">
        <v>10.4</v>
      </c>
      <c r="I65" s="125">
        <f>(0.5*Sheet1!D67*(3.141593*((Sheet1!D7/2)*(Sheet1!D7/2)))*(H65^3)*(Sheet1!D68/100))*G65</f>
        <v>1235.6810932628514</v>
      </c>
      <c r="J65" s="125">
        <f>VLOOKUP(I65,B5:C334,2,TRUE)</f>
        <v>581</v>
      </c>
      <c r="K65" s="125">
        <f>J65/Sheet1!D29*Sheet1!D69</f>
        <v>58.099999999999994</v>
      </c>
      <c r="L65" s="125">
        <f t="shared" si="3"/>
        <v>522.9</v>
      </c>
      <c r="O65" s="3">
        <f>Sheet1!F59+Sheet1!D58</f>
        <v>0.37350323971167443</v>
      </c>
    </row>
    <row r="66" spans="1:15" ht="12.75">
      <c r="A66">
        <v>6.2</v>
      </c>
      <c r="B66">
        <f t="shared" si="1"/>
        <v>101.15746453451676</v>
      </c>
      <c r="C66">
        <f>A66*Sheet1!D29</f>
        <v>86.8</v>
      </c>
      <c r="E66">
        <f t="shared" si="0"/>
        <v>14.357464534516767</v>
      </c>
      <c r="F66" s="125">
        <f t="shared" si="2"/>
        <v>23.48783106657122</v>
      </c>
      <c r="G66" s="128">
        <v>0.84</v>
      </c>
      <c r="H66">
        <v>10.5</v>
      </c>
      <c r="I66" s="125">
        <f>(0.5*Sheet1!D67*(3.141593*((Sheet1!D7/2)*(Sheet1!D7/2)))*(H66^3)*(Sheet1!D68/100))*G66</f>
        <v>1256.708757151989</v>
      </c>
      <c r="J66" s="125">
        <f>VLOOKUP(I66,B5:C334,2,TRUE)</f>
        <v>588</v>
      </c>
      <c r="K66" s="125">
        <f>J66/Sheet1!D29*Sheet1!D69</f>
        <v>58.8</v>
      </c>
      <c r="L66" s="125">
        <f t="shared" si="3"/>
        <v>529.2</v>
      </c>
      <c r="O66" s="3">
        <f>Sheet1!F59+Sheet1!D58</f>
        <v>0.37350323971167443</v>
      </c>
    </row>
    <row r="67" spans="1:15" ht="12.75">
      <c r="A67">
        <v>6.3</v>
      </c>
      <c r="B67">
        <f t="shared" si="1"/>
        <v>103.02434358415636</v>
      </c>
      <c r="C67">
        <f>A67*Sheet1!D29</f>
        <v>88.2</v>
      </c>
      <c r="E67">
        <f t="shared" si="0"/>
        <v>14.824343584156358</v>
      </c>
      <c r="F67" s="125">
        <f t="shared" si="2"/>
        <v>23.71152469577666</v>
      </c>
      <c r="G67" s="128">
        <v>0.83</v>
      </c>
      <c r="H67">
        <v>10.6</v>
      </c>
      <c r="I67" s="125">
        <f>(0.5*Sheet1!D67*(3.141593*((Sheet1!D7/2)*(Sheet1!D7/2)))*(H67^3)*(Sheet1!D68/100))*G67</f>
        <v>1277.5654144104055</v>
      </c>
      <c r="J67" s="125">
        <f>VLOOKUP(I67,B5:C334,2,TRUE)</f>
        <v>595</v>
      </c>
      <c r="K67" s="125">
        <f>J67/Sheet1!D29*Sheet1!D69</f>
        <v>59.49999999999999</v>
      </c>
      <c r="L67" s="125">
        <f t="shared" si="3"/>
        <v>535.5</v>
      </c>
      <c r="O67" s="3">
        <f>Sheet1!F59+Sheet1!D58</f>
        <v>0.37350323971167443</v>
      </c>
    </row>
    <row r="68" spans="1:15" ht="12.75">
      <c r="A68">
        <v>6.4</v>
      </c>
      <c r="B68">
        <f t="shared" si="1"/>
        <v>104.8986926985902</v>
      </c>
      <c r="C68">
        <f>A68*Sheet1!D29</f>
        <v>89.60000000000001</v>
      </c>
      <c r="E68">
        <f t="shared" si="0"/>
        <v>15.298692698590187</v>
      </c>
      <c r="F68" s="125">
        <f t="shared" si="2"/>
        <v>23.935218324982102</v>
      </c>
      <c r="G68" s="128">
        <v>0.82</v>
      </c>
      <c r="H68">
        <v>10.7</v>
      </c>
      <c r="I68" s="125">
        <f>(0.5*Sheet1!D67*(3.141593*((Sheet1!D7/2)*(Sheet1!D7/2)))*(H68^3)*(Sheet1!D68/100))*G68</f>
        <v>1298.2329976809554</v>
      </c>
      <c r="J68" s="125">
        <f>VLOOKUP(I68,B5:C334,2,TRUE)</f>
        <v>602</v>
      </c>
      <c r="K68" s="125">
        <f>J68/Sheet1!D29*Sheet1!D69</f>
        <v>60.199999999999996</v>
      </c>
      <c r="L68" s="125">
        <f t="shared" si="3"/>
        <v>541.8</v>
      </c>
      <c r="O68" s="3">
        <f>Sheet1!F59+Sheet1!D58</f>
        <v>0.37350323971167443</v>
      </c>
    </row>
    <row r="69" spans="1:15" ht="12.75">
      <c r="A69">
        <v>6.5</v>
      </c>
      <c r="B69">
        <f t="shared" si="1"/>
        <v>106.78051187781824</v>
      </c>
      <c r="C69">
        <f>A69*Sheet1!D29</f>
        <v>91</v>
      </c>
      <c r="E69">
        <f t="shared" si="0"/>
        <v>15.780511877818245</v>
      </c>
      <c r="F69" s="125">
        <f t="shared" si="2"/>
        <v>24.158911954187545</v>
      </c>
      <c r="G69" s="128">
        <v>0.81</v>
      </c>
      <c r="H69">
        <v>10.8</v>
      </c>
      <c r="I69" s="125">
        <f>(0.5*Sheet1!D67*(3.141593*((Sheet1!D7/2)*(Sheet1!D7/2)))*(H69^3)*(Sheet1!D68/100))*G69</f>
        <v>1318.6931294372732</v>
      </c>
      <c r="J69" s="125">
        <f>VLOOKUP(I69,B5:C334,2,TRUE)</f>
        <v>609</v>
      </c>
      <c r="K69" s="125">
        <f>J69/Sheet1!D29*Sheet1!D69</f>
        <v>60.9</v>
      </c>
      <c r="L69" s="125">
        <f t="shared" si="3"/>
        <v>548.1</v>
      </c>
      <c r="O69" s="3">
        <f>Sheet1!F59+Sheet1!D58</f>
        <v>0.37350323971167443</v>
      </c>
    </row>
    <row r="70" spans="1:15" ht="12.75">
      <c r="A70">
        <v>6.6</v>
      </c>
      <c r="B70">
        <f t="shared" si="1"/>
        <v>108.66980112184052</v>
      </c>
      <c r="C70">
        <f>A70*Sheet1!D29</f>
        <v>92.39999999999999</v>
      </c>
      <c r="E70">
        <f aca="true" t="shared" si="4" ref="E70:E133">(A70*A70)*O70</f>
        <v>16.269801121840537</v>
      </c>
      <c r="F70" s="125">
        <f t="shared" si="2"/>
        <v>24.382605583392984</v>
      </c>
      <c r="G70" s="128">
        <v>0.8</v>
      </c>
      <c r="H70">
        <v>10.9</v>
      </c>
      <c r="I70" s="125">
        <f>(0.5*Sheet1!D67*(3.141593*((Sheet1!D7/2)*(Sheet1!D7/2)))*(H70^3)*(Sheet1!D68/100))*G70</f>
        <v>1338.9271219837685</v>
      </c>
      <c r="J70" s="125">
        <f>VLOOKUP(I70,B5:C334,2,TRUE)</f>
        <v>609</v>
      </c>
      <c r="K70" s="125">
        <f>J70/Sheet1!D29*Sheet1!D69</f>
        <v>60.9</v>
      </c>
      <c r="L70" s="125">
        <f t="shared" si="3"/>
        <v>548.1</v>
      </c>
      <c r="O70" s="3">
        <f>Sheet1!F59+Sheet1!D58</f>
        <v>0.37350323971167443</v>
      </c>
    </row>
    <row r="71" spans="1:15" ht="12.75">
      <c r="A71">
        <v>6.7</v>
      </c>
      <c r="B71">
        <f t="shared" si="1"/>
        <v>110.56656043065706</v>
      </c>
      <c r="C71">
        <f>A71*Sheet1!D29</f>
        <v>93.8</v>
      </c>
      <c r="E71">
        <f t="shared" si="4"/>
        <v>16.766560430657066</v>
      </c>
      <c r="F71" s="125">
        <f t="shared" si="2"/>
        <v>24.606299212598426</v>
      </c>
      <c r="G71" s="128">
        <v>0.79</v>
      </c>
      <c r="H71">
        <v>11</v>
      </c>
      <c r="I71" s="125">
        <f>(0.5*Sheet1!D67*(3.141593*((Sheet1!D7/2)*(Sheet1!D7/2)))*(H71^3)*(Sheet1!D68/100))*G71</f>
        <v>1358.9159774556329</v>
      </c>
      <c r="J71" s="125">
        <f>VLOOKUP(I71,B5:C334,2,TRUE)</f>
        <v>616</v>
      </c>
      <c r="K71" s="125">
        <f>J71/Sheet1!D29*Sheet1!D69</f>
        <v>61.599999999999994</v>
      </c>
      <c r="L71" s="125">
        <f t="shared" si="3"/>
        <v>554.4</v>
      </c>
      <c r="O71" s="3">
        <f>Sheet1!F59+Sheet1!D58</f>
        <v>0.37350323971167443</v>
      </c>
    </row>
    <row r="72" spans="1:15" ht="12.75">
      <c r="A72">
        <v>6.8</v>
      </c>
      <c r="B72">
        <f aca="true" t="shared" si="5" ref="B72:B135">C72+E72</f>
        <v>112.47078980426782</v>
      </c>
      <c r="C72">
        <f>A72*Sheet1!D29</f>
        <v>95.2</v>
      </c>
      <c r="E72">
        <f t="shared" si="4"/>
        <v>17.270789804267825</v>
      </c>
      <c r="F72" s="125">
        <f aca="true" t="shared" si="6" ref="F72:F91">H72/0.3048*3600/5280</f>
        <v>24.829992841803865</v>
      </c>
      <c r="G72" s="128">
        <v>0.78</v>
      </c>
      <c r="H72">
        <v>11.1</v>
      </c>
      <c r="I72" s="125">
        <f>(0.5*Sheet1!D67*(3.141593*((Sheet1!D7/2)*(Sheet1!D7/2)))*(H72^3)*(Sheet1!D68/100))*G72</f>
        <v>1378.6403878188355</v>
      </c>
      <c r="J72" s="125">
        <f>VLOOKUP(I72,B5:C334,2,TRUE)</f>
        <v>623</v>
      </c>
      <c r="K72" s="125">
        <f>J72/Sheet1!D29*Sheet1!D69</f>
        <v>62.3</v>
      </c>
      <c r="L72" s="125">
        <f aca="true" t="shared" si="7" ref="L72:L91">J72-K72</f>
        <v>560.7</v>
      </c>
      <c r="O72" s="3">
        <f>Sheet1!F59+Sheet1!D58</f>
        <v>0.37350323971167443</v>
      </c>
    </row>
    <row r="73" spans="1:15" ht="12.75">
      <c r="A73">
        <v>6.9</v>
      </c>
      <c r="B73">
        <f t="shared" si="5"/>
        <v>114.38248924267283</v>
      </c>
      <c r="C73">
        <f>A73*Sheet1!D29</f>
        <v>96.60000000000001</v>
      </c>
      <c r="E73">
        <f t="shared" si="4"/>
        <v>17.78248924267282</v>
      </c>
      <c r="F73" s="125">
        <f t="shared" si="6"/>
        <v>25.053686471009303</v>
      </c>
      <c r="G73" s="128">
        <v>0.77</v>
      </c>
      <c r="H73">
        <v>11.2</v>
      </c>
      <c r="I73" s="125">
        <f>(0.5*Sheet1!D67*(3.141593*((Sheet1!D7/2)*(Sheet1!D7/2)))*(H73^3)*(Sheet1!D68/100))*G73</f>
        <v>1398.0807348701233</v>
      </c>
      <c r="J73" s="125">
        <f>VLOOKUP(I73,B5:C334,2,TRUE)</f>
        <v>630</v>
      </c>
      <c r="K73" s="125">
        <f>J73/Sheet1!D29*Sheet1!D69</f>
        <v>62.99999999999999</v>
      </c>
      <c r="L73" s="125">
        <f t="shared" si="7"/>
        <v>567</v>
      </c>
      <c r="O73" s="3">
        <f>Sheet1!F59+Sheet1!D58</f>
        <v>0.37350323971167443</v>
      </c>
    </row>
    <row r="74" spans="1:15" ht="12.75">
      <c r="A74">
        <v>7</v>
      </c>
      <c r="B74">
        <f t="shared" si="5"/>
        <v>116.30165874587205</v>
      </c>
      <c r="C74">
        <f>A74*Sheet1!D29</f>
        <v>98</v>
      </c>
      <c r="E74">
        <f t="shared" si="4"/>
        <v>18.301658745872047</v>
      </c>
      <c r="F74" s="125">
        <f t="shared" si="6"/>
        <v>25.277380100214742</v>
      </c>
      <c r="G74" s="128">
        <v>0.76</v>
      </c>
      <c r="H74">
        <v>11.3</v>
      </c>
      <c r="I74" s="125">
        <f>(0.5*Sheet1!D67*(3.141593*((Sheet1!D7/2)*(Sheet1!D7/2)))*(H74^3)*(Sheet1!D68/100))*G74</f>
        <v>1417.2170902370242</v>
      </c>
      <c r="J74" s="125">
        <f>VLOOKUP(I74,B5:C334,2,TRUE)</f>
        <v>637</v>
      </c>
      <c r="K74" s="125">
        <f>J74/Sheet1!D29*Sheet1!D69</f>
        <v>63.699999999999996</v>
      </c>
      <c r="L74" s="125">
        <f t="shared" si="7"/>
        <v>573.3</v>
      </c>
      <c r="O74" s="3">
        <f>Sheet1!F59+Sheet1!D58</f>
        <v>0.37350323971167443</v>
      </c>
    </row>
    <row r="75" spans="1:15" ht="12.75">
      <c r="A75">
        <v>7.1</v>
      </c>
      <c r="B75">
        <f t="shared" si="5"/>
        <v>118.2282983138655</v>
      </c>
      <c r="C75">
        <f>A75*Sheet1!D29</f>
        <v>99.39999999999999</v>
      </c>
      <c r="E75">
        <f t="shared" si="4"/>
        <v>18.828298313865506</v>
      </c>
      <c r="F75" s="125">
        <f t="shared" si="6"/>
        <v>25.501073729420188</v>
      </c>
      <c r="G75" s="128">
        <v>0.75</v>
      </c>
      <c r="H75">
        <v>11.4</v>
      </c>
      <c r="I75" s="125">
        <f>(0.5*Sheet1!D67*(3.141593*((Sheet1!D7/2)*(Sheet1!D7/2)))*(H75^3)*(Sheet1!D68/100))*G75</f>
        <v>1436.0292153778412</v>
      </c>
      <c r="J75" s="125">
        <f>VLOOKUP(I75,B5:C334,2,TRUE)</f>
        <v>644</v>
      </c>
      <c r="K75" s="125">
        <f>J75/Sheet1!D29*Sheet1!D69</f>
        <v>64.39999999999999</v>
      </c>
      <c r="L75" s="125">
        <f t="shared" si="7"/>
        <v>579.6</v>
      </c>
      <c r="O75" s="3">
        <f>Sheet1!F59+Sheet1!D58</f>
        <v>0.37350323971167443</v>
      </c>
    </row>
    <row r="76" spans="1:15" ht="12.75">
      <c r="A76">
        <v>7.2</v>
      </c>
      <c r="B76">
        <f t="shared" si="5"/>
        <v>120.1624079466532</v>
      </c>
      <c r="C76">
        <f>A76*Sheet1!D29</f>
        <v>100.8</v>
      </c>
      <c r="E76">
        <f t="shared" si="4"/>
        <v>19.362407946653203</v>
      </c>
      <c r="F76" s="125">
        <f t="shared" si="6"/>
        <v>25.724767358625623</v>
      </c>
      <c r="G76" s="128">
        <v>0.74</v>
      </c>
      <c r="H76">
        <v>11.5</v>
      </c>
      <c r="I76" s="125">
        <f>(0.5*Sheet1!D67*(3.141593*((Sheet1!D7/2)*(Sheet1!D7/2)))*(H76^3)*(Sheet1!D68/100))*G76</f>
        <v>1454.4965615816589</v>
      </c>
      <c r="J76" s="125">
        <f>VLOOKUP(I76,B5:C334,2,TRUE)</f>
        <v>644</v>
      </c>
      <c r="K76" s="125">
        <f>J76/Sheet1!D29*Sheet1!D69</f>
        <v>64.39999999999999</v>
      </c>
      <c r="L76" s="125">
        <f t="shared" si="7"/>
        <v>579.6</v>
      </c>
      <c r="O76" s="3">
        <f>Sheet1!F59+Sheet1!D58</f>
        <v>0.37350323971167443</v>
      </c>
    </row>
    <row r="77" spans="1:15" ht="12.75">
      <c r="A77">
        <v>7.3</v>
      </c>
      <c r="B77">
        <f t="shared" si="5"/>
        <v>122.10398764423513</v>
      </c>
      <c r="C77">
        <f>A77*Sheet1!D29</f>
        <v>102.2</v>
      </c>
      <c r="E77">
        <f t="shared" si="4"/>
        <v>19.90398764423513</v>
      </c>
      <c r="F77" s="125">
        <f t="shared" si="6"/>
        <v>25.948460987831062</v>
      </c>
      <c r="G77" s="128">
        <v>0.73</v>
      </c>
      <c r="H77">
        <v>11.6</v>
      </c>
      <c r="I77" s="125">
        <f>(0.5*Sheet1!D67*(3.141593*((Sheet1!D7/2)*(Sheet1!D7/2)))*(H77^3)*(Sheet1!D68/100))*G77</f>
        <v>1472.598269968339</v>
      </c>
      <c r="J77" s="125">
        <f>VLOOKUP(I77,B5:C334,2,TRUE)</f>
        <v>651</v>
      </c>
      <c r="K77" s="125">
        <f>J77/Sheet1!D29*Sheet1!D69</f>
        <v>65.1</v>
      </c>
      <c r="L77" s="125">
        <f t="shared" si="7"/>
        <v>585.9</v>
      </c>
      <c r="O77" s="3">
        <f>Sheet1!F59+Sheet1!D58</f>
        <v>0.37350323971167443</v>
      </c>
    </row>
    <row r="78" spans="1:15" ht="12.75">
      <c r="A78">
        <v>7.4</v>
      </c>
      <c r="B78">
        <f t="shared" si="5"/>
        <v>124.05303740661131</v>
      </c>
      <c r="C78">
        <f>A78*Sheet1!D29</f>
        <v>103.60000000000001</v>
      </c>
      <c r="E78">
        <f t="shared" si="4"/>
        <v>20.453037406611294</v>
      </c>
      <c r="F78" s="125">
        <f t="shared" si="6"/>
        <v>26.172154617036508</v>
      </c>
      <c r="G78" s="128">
        <v>0.72</v>
      </c>
      <c r="H78">
        <v>11.7</v>
      </c>
      <c r="I78" s="125">
        <f>(0.5*Sheet1!D67*(3.141593*((Sheet1!D7/2)*(Sheet1!D7/2)))*(H78^3)*(Sheet1!D68/100))*G78</f>
        <v>1490.3131714885226</v>
      </c>
      <c r="J78" s="125">
        <f>VLOOKUP(I78,B5:C334,2,TRUE)</f>
        <v>658</v>
      </c>
      <c r="K78" s="125">
        <f>J78/Sheet1!D29*Sheet1!D69</f>
        <v>65.8</v>
      </c>
      <c r="L78" s="125">
        <f t="shared" si="7"/>
        <v>592.2</v>
      </c>
      <c r="O78" s="3">
        <f>Sheet1!F59+Sheet1!D58</f>
        <v>0.37350323971167443</v>
      </c>
    </row>
    <row r="79" spans="1:15" ht="12.75">
      <c r="A79">
        <v>7.5</v>
      </c>
      <c r="B79">
        <f t="shared" si="5"/>
        <v>126.00955723378169</v>
      </c>
      <c r="C79">
        <f>A79*Sheet1!D29</f>
        <v>105</v>
      </c>
      <c r="E79">
        <f t="shared" si="4"/>
        <v>21.00955723378169</v>
      </c>
      <c r="F79" s="125">
        <f t="shared" si="6"/>
        <v>26.395848246241947</v>
      </c>
      <c r="G79" s="128">
        <v>0.71</v>
      </c>
      <c r="H79">
        <v>11.8</v>
      </c>
      <c r="I79" s="125">
        <f>(0.5*Sheet1!D67*(3.141593*((Sheet1!D7/2)*(Sheet1!D7/2)))*(H79^3)*(Sheet1!D68/100))*G79</f>
        <v>1507.6197869236296</v>
      </c>
      <c r="J79" s="125">
        <f>VLOOKUP(I79,B5:C334,2,TRUE)</f>
        <v>658</v>
      </c>
      <c r="K79" s="125">
        <f>J79/Sheet1!D29*Sheet1!D69</f>
        <v>65.8</v>
      </c>
      <c r="L79" s="125">
        <f t="shared" si="7"/>
        <v>592.2</v>
      </c>
      <c r="O79" s="3">
        <f>Sheet1!F59+Sheet1!D58</f>
        <v>0.37350323971167443</v>
      </c>
    </row>
    <row r="80" spans="1:15" ht="12.75">
      <c r="A80">
        <v>7.6</v>
      </c>
      <c r="B80">
        <f t="shared" si="5"/>
        <v>127.97354712574631</v>
      </c>
      <c r="C80">
        <f>A80*Sheet1!D29</f>
        <v>106.39999999999999</v>
      </c>
      <c r="E80">
        <f t="shared" si="4"/>
        <v>21.573547125746313</v>
      </c>
      <c r="F80" s="125">
        <f t="shared" si="6"/>
        <v>26.619541875447386</v>
      </c>
      <c r="G80" s="128">
        <v>0.7</v>
      </c>
      <c r="H80">
        <v>11.9</v>
      </c>
      <c r="I80" s="125">
        <f>(0.5*Sheet1!D67*(3.141593*((Sheet1!D7/2)*(Sheet1!D7/2)))*(H80^3)*(Sheet1!D68/100))*G80</f>
        <v>1524.4963268858571</v>
      </c>
      <c r="J80" s="125">
        <f>VLOOKUP(I80,B5:C334,2,TRUE)</f>
        <v>665</v>
      </c>
      <c r="K80" s="125">
        <f>J80/Sheet1!D29*Sheet1!D69</f>
        <v>66.5</v>
      </c>
      <c r="L80" s="125">
        <f t="shared" si="7"/>
        <v>598.5</v>
      </c>
      <c r="O80" s="3">
        <f>Sheet1!F59+Sheet1!D58</f>
        <v>0.37350323971167443</v>
      </c>
    </row>
    <row r="81" spans="1:15" ht="12.75">
      <c r="A81">
        <v>7.7</v>
      </c>
      <c r="B81">
        <f t="shared" si="5"/>
        <v>129.94500708250519</v>
      </c>
      <c r="C81">
        <f>A81*Sheet1!D29</f>
        <v>107.8</v>
      </c>
      <c r="E81">
        <f t="shared" si="4"/>
        <v>22.145007082505177</v>
      </c>
      <c r="F81" s="125">
        <f t="shared" si="6"/>
        <v>26.843235504652824</v>
      </c>
      <c r="G81" s="128">
        <v>0.69</v>
      </c>
      <c r="H81">
        <v>12</v>
      </c>
      <c r="I81" s="125">
        <f>(0.5*Sheet1!D67*(3.141593*((Sheet1!D7/2)*(Sheet1!D7/2)))*(H81^3)*(Sheet1!D68/100))*G81</f>
        <v>1540.9206918181821</v>
      </c>
      <c r="J81" s="125">
        <f>VLOOKUP(I81,B5:C334,2,TRUE)</f>
        <v>672</v>
      </c>
      <c r="K81" s="125">
        <f>J81/Sheet1!D29*Sheet1!D69</f>
        <v>67.19999999999999</v>
      </c>
      <c r="L81" s="125">
        <f t="shared" si="7"/>
        <v>604.8</v>
      </c>
      <c r="O81" s="3">
        <f>Sheet1!F59+Sheet1!D58</f>
        <v>0.37350323971167443</v>
      </c>
    </row>
    <row r="82" spans="1:15" ht="12.75">
      <c r="A82">
        <v>7.8</v>
      </c>
      <c r="B82">
        <f t="shared" si="5"/>
        <v>131.92393710405827</v>
      </c>
      <c r="C82">
        <f>A82*Sheet1!D29</f>
        <v>109.2</v>
      </c>
      <c r="E82">
        <f t="shared" si="4"/>
        <v>22.723937104058272</v>
      </c>
      <c r="F82" s="125">
        <f t="shared" si="6"/>
        <v>27.066929133858267</v>
      </c>
      <c r="G82" s="128">
        <v>0.68</v>
      </c>
      <c r="H82">
        <v>12.1</v>
      </c>
      <c r="I82" s="125">
        <f>(0.5*Sheet1!D67*(3.141593*((Sheet1!D7/2)*(Sheet1!D7/2)))*(H82^3)*(Sheet1!D68/100))*G82</f>
        <v>1556.8704719943598</v>
      </c>
      <c r="J82" s="125">
        <f>VLOOKUP(I82,B5:C334,2,TRUE)</f>
        <v>672</v>
      </c>
      <c r="K82" s="125">
        <f>J82/Sheet1!D29*Sheet1!D69</f>
        <v>67.19999999999999</v>
      </c>
      <c r="L82" s="125">
        <f t="shared" si="7"/>
        <v>604.8</v>
      </c>
      <c r="O82" s="3">
        <f>Sheet1!F59+Sheet1!D58</f>
        <v>0.37350323971167443</v>
      </c>
    </row>
    <row r="83" spans="1:15" ht="12.75">
      <c r="A83">
        <v>7.9</v>
      </c>
      <c r="B83">
        <f t="shared" si="5"/>
        <v>133.9103371904056</v>
      </c>
      <c r="C83">
        <f>A83*Sheet1!D29</f>
        <v>110.60000000000001</v>
      </c>
      <c r="E83">
        <f t="shared" si="4"/>
        <v>23.3103371904056</v>
      </c>
      <c r="F83" s="125">
        <f t="shared" si="6"/>
        <v>27.290622763063705</v>
      </c>
      <c r="G83" s="128">
        <v>0.67</v>
      </c>
      <c r="H83">
        <v>12.2</v>
      </c>
      <c r="I83" s="125">
        <f>(0.5*Sheet1!D67*(3.141593*((Sheet1!D7/2)*(Sheet1!D7/2)))*(H83^3)*(Sheet1!D68/100))*G83</f>
        <v>1572.3229475189237</v>
      </c>
      <c r="J83" s="125">
        <f>VLOOKUP(I83,B5:C334,2,TRUE)</f>
        <v>679</v>
      </c>
      <c r="K83" s="125">
        <f>J83/Sheet1!D29*Sheet1!D69</f>
        <v>67.89999999999999</v>
      </c>
      <c r="L83" s="125">
        <f t="shared" si="7"/>
        <v>611.1</v>
      </c>
      <c r="O83" s="3">
        <f>Sheet1!F59+Sheet1!D58</f>
        <v>0.37350323971167443</v>
      </c>
    </row>
    <row r="84" spans="1:15" ht="12.75">
      <c r="A84">
        <v>8</v>
      </c>
      <c r="B84">
        <f t="shared" si="5"/>
        <v>135.90420734154716</v>
      </c>
      <c r="C84">
        <f>A84*Sheet1!D29</f>
        <v>112</v>
      </c>
      <c r="E84">
        <f t="shared" si="4"/>
        <v>23.904207341547163</v>
      </c>
      <c r="F84" s="125">
        <f t="shared" si="6"/>
        <v>27.514316392269144</v>
      </c>
      <c r="G84" s="128">
        <v>0.66</v>
      </c>
      <c r="H84">
        <v>12.3</v>
      </c>
      <c r="I84" s="125">
        <f>(0.5*Sheet1!D67*(3.141593*((Sheet1!D7/2)*(Sheet1!D7/2)))*(H84^3)*(Sheet1!D68/100))*G84</f>
        <v>1587.255088327188</v>
      </c>
      <c r="J84" s="125">
        <f>VLOOKUP(I84,B5:C334,2,TRUE)</f>
        <v>686</v>
      </c>
      <c r="K84" s="125">
        <f>J84/Sheet1!D29*Sheet1!D69</f>
        <v>68.6</v>
      </c>
      <c r="L84" s="125">
        <f t="shared" si="7"/>
        <v>617.4</v>
      </c>
      <c r="O84" s="3">
        <f>Sheet1!F59+Sheet1!D58</f>
        <v>0.37350323971167443</v>
      </c>
    </row>
    <row r="85" spans="1:15" ht="12.75">
      <c r="A85">
        <v>8.1</v>
      </c>
      <c r="B85">
        <f t="shared" si="5"/>
        <v>137.90554755748295</v>
      </c>
      <c r="C85">
        <f>A85*Sheet1!D29</f>
        <v>113.39999999999999</v>
      </c>
      <c r="E85">
        <f t="shared" si="4"/>
        <v>24.50554755748296</v>
      </c>
      <c r="F85" s="125">
        <f t="shared" si="6"/>
        <v>27.73801002147459</v>
      </c>
      <c r="G85" s="128">
        <v>0.65</v>
      </c>
      <c r="H85">
        <v>12.4</v>
      </c>
      <c r="I85" s="125">
        <f>(0.5*Sheet1!D67*(3.141593*((Sheet1!D7/2)*(Sheet1!D7/2)))*(H85^3)*(Sheet1!D68/100))*G85</f>
        <v>1601.643554185242</v>
      </c>
      <c r="J85" s="125">
        <f>VLOOKUP(I85,B5:C334,2,TRUE)</f>
        <v>686</v>
      </c>
      <c r="K85" s="125">
        <f>J85/Sheet1!D29*Sheet1!D69</f>
        <v>68.6</v>
      </c>
      <c r="L85" s="125">
        <f t="shared" si="7"/>
        <v>617.4</v>
      </c>
      <c r="O85" s="3">
        <f>Sheet1!F59+Sheet1!D58</f>
        <v>0.37350323971167443</v>
      </c>
    </row>
    <row r="86" spans="1:15" ht="12.75">
      <c r="A86">
        <v>8.2</v>
      </c>
      <c r="B86">
        <f t="shared" si="5"/>
        <v>139.91435783821296</v>
      </c>
      <c r="C86">
        <f>A86*Sheet1!D29</f>
        <v>114.79999999999998</v>
      </c>
      <c r="E86">
        <f t="shared" si="4"/>
        <v>25.114357838212985</v>
      </c>
      <c r="F86" s="125">
        <f t="shared" si="6"/>
        <v>27.96170365068003</v>
      </c>
      <c r="G86" s="128">
        <v>0.635</v>
      </c>
      <c r="H86">
        <v>12.5</v>
      </c>
      <c r="I86" s="125">
        <f>(0.5*Sheet1!D67*(3.141593*((Sheet1!D7/2)*(Sheet1!D7/2)))*(H86^3)*(Sheet1!D68/100))*G86</f>
        <v>1602.8438767626903</v>
      </c>
      <c r="J86" s="125">
        <f>VLOOKUP(I86,B5:C334,2,TRUE)</f>
        <v>686</v>
      </c>
      <c r="K86" s="125">
        <f>J86/Sheet1!D29*Sheet1!D69</f>
        <v>68.6</v>
      </c>
      <c r="L86" s="125">
        <f t="shared" si="7"/>
        <v>617.4</v>
      </c>
      <c r="O86" s="3">
        <f>Sheet1!F59+Sheet1!D58</f>
        <v>0.37350323971167443</v>
      </c>
    </row>
    <row r="87" spans="1:15" ht="12.75">
      <c r="A87">
        <v>8.3</v>
      </c>
      <c r="B87">
        <f t="shared" si="5"/>
        <v>141.93063818373727</v>
      </c>
      <c r="C87">
        <f>A87*Sheet1!D29</f>
        <v>116.20000000000002</v>
      </c>
      <c r="E87">
        <f t="shared" si="4"/>
        <v>25.730638183737256</v>
      </c>
      <c r="F87" s="125">
        <f t="shared" si="6"/>
        <v>28.185397279885464</v>
      </c>
      <c r="G87" s="128">
        <v>0.62</v>
      </c>
      <c r="H87">
        <v>12.6</v>
      </c>
      <c r="I87" s="125">
        <f>(0.5*Sheet1!D67*(3.141593*((Sheet1!D7/2)*(Sheet1!D7/2)))*(H87^3)*(Sheet1!D68/100))*G87</f>
        <v>1602.8422548361366</v>
      </c>
      <c r="J87" s="125">
        <f>VLOOKUP(I87,B5:C334,2,TRUE)</f>
        <v>686</v>
      </c>
      <c r="K87" s="125">
        <f>J87/Sheet1!D29*Sheet1!D69</f>
        <v>68.6</v>
      </c>
      <c r="L87" s="125">
        <f t="shared" si="7"/>
        <v>617.4</v>
      </c>
      <c r="O87" s="3">
        <f>Sheet1!F59+Sheet1!D58</f>
        <v>0.37350323971167443</v>
      </c>
    </row>
    <row r="88" spans="1:15" ht="12.75">
      <c r="A88">
        <v>8.4</v>
      </c>
      <c r="B88">
        <f t="shared" si="5"/>
        <v>143.95438859405576</v>
      </c>
      <c r="C88">
        <f>A88*Sheet1!D29</f>
        <v>117.60000000000001</v>
      </c>
      <c r="E88">
        <f t="shared" si="4"/>
        <v>26.35438859405575</v>
      </c>
      <c r="F88" s="125">
        <f t="shared" si="6"/>
        <v>28.40909090909091</v>
      </c>
      <c r="G88" s="128">
        <v>0.6</v>
      </c>
      <c r="H88">
        <v>12.7</v>
      </c>
      <c r="I88" s="125">
        <f>(0.5*Sheet1!D67*(3.141593*((Sheet1!D7/2)*(Sheet1!D7/2)))*(H88^3)*(Sheet1!D68/100))*G88</f>
        <v>1588.3634004974854</v>
      </c>
      <c r="J88" s="125">
        <f>VLOOKUP(I88,B5:C334,2,TRUE)</f>
        <v>686</v>
      </c>
      <c r="K88" s="125">
        <f>J88/Sheet1!D29*Sheet1!D69</f>
        <v>68.6</v>
      </c>
      <c r="L88" s="125">
        <f t="shared" si="7"/>
        <v>617.4</v>
      </c>
      <c r="O88" s="3">
        <f>Sheet1!F59+Sheet1!D58</f>
        <v>0.37350323971167443</v>
      </c>
    </row>
    <row r="89" spans="1:15" ht="12.75">
      <c r="A89">
        <v>8.5</v>
      </c>
      <c r="B89">
        <f t="shared" si="5"/>
        <v>145.98560906916848</v>
      </c>
      <c r="C89">
        <f>A89*Sheet1!D29</f>
        <v>119</v>
      </c>
      <c r="E89">
        <f t="shared" si="4"/>
        <v>26.98560906916848</v>
      </c>
      <c r="F89" s="125">
        <f t="shared" si="6"/>
        <v>28.63278453829635</v>
      </c>
      <c r="G89" s="128">
        <v>0.58</v>
      </c>
      <c r="H89">
        <v>12.8</v>
      </c>
      <c r="I89" s="125">
        <f>(0.5*Sheet1!D67*(3.141593*((Sheet1!D7/2)*(Sheet1!D7/2)))*(H89^3)*(Sheet1!D68/100))*G89</f>
        <v>1571.9740071448714</v>
      </c>
      <c r="J89" s="125">
        <f>VLOOKUP(I89,B5:C334,2,TRUE)</f>
        <v>679</v>
      </c>
      <c r="K89" s="125">
        <f>J89/Sheet1!D29*Sheet1!D69</f>
        <v>67.89999999999999</v>
      </c>
      <c r="L89" s="125">
        <f t="shared" si="7"/>
        <v>611.1</v>
      </c>
      <c r="O89" s="3">
        <f>Sheet1!F59+Sheet1!D58</f>
        <v>0.37350323971167443</v>
      </c>
    </row>
    <row r="90" spans="1:15" ht="12.75">
      <c r="A90">
        <v>8.6</v>
      </c>
      <c r="B90">
        <f t="shared" si="5"/>
        <v>148.02429960907543</v>
      </c>
      <c r="C90">
        <f>A90*Sheet1!D29</f>
        <v>120.39999999999999</v>
      </c>
      <c r="E90">
        <f t="shared" si="4"/>
        <v>27.62429960907544</v>
      </c>
      <c r="F90" s="125">
        <f t="shared" si="6"/>
        <v>28.856478167501788</v>
      </c>
      <c r="G90" s="128">
        <v>0.56</v>
      </c>
      <c r="H90">
        <v>12.9</v>
      </c>
      <c r="I90" s="125">
        <f>(0.5*Sheet1!D67*(3.141593*((Sheet1!D7/2)*(Sheet1!D7/2)))*(H90^3)*(Sheet1!D68/100))*G90</f>
        <v>1553.61932991072</v>
      </c>
      <c r="J90" s="125">
        <f>VLOOKUP(I90,B5:C334,2,TRUE)</f>
        <v>672</v>
      </c>
      <c r="K90" s="125">
        <f>J90/Sheet1!D29*Sheet1!D69</f>
        <v>67.19999999999999</v>
      </c>
      <c r="L90" s="125">
        <f t="shared" si="7"/>
        <v>604.8</v>
      </c>
      <c r="O90" s="3">
        <f>Sheet1!F59+Sheet1!D58</f>
        <v>0.37350323971167443</v>
      </c>
    </row>
    <row r="91" spans="1:15" ht="12.75">
      <c r="A91">
        <v>8.7</v>
      </c>
      <c r="B91">
        <f t="shared" si="5"/>
        <v>150.0704602137766</v>
      </c>
      <c r="C91">
        <f>A91*Sheet1!D29</f>
        <v>121.79999999999998</v>
      </c>
      <c r="E91">
        <f t="shared" si="4"/>
        <v>28.27046021377663</v>
      </c>
      <c r="F91" s="125">
        <f t="shared" si="6"/>
        <v>29.080171796707226</v>
      </c>
      <c r="G91" s="128">
        <v>0.54</v>
      </c>
      <c r="H91">
        <v>13</v>
      </c>
      <c r="I91" s="125">
        <f>(0.5*Sheet1!D67*(3.141593*((Sheet1!D7/2)*(Sheet1!D7/2)))*(H91^3)*(Sheet1!D68/100))*G91</f>
        <v>1533.2440035890156</v>
      </c>
      <c r="J91" s="125">
        <f>VLOOKUP(I91,B5:C334,2,TRUE)</f>
        <v>672</v>
      </c>
      <c r="K91" s="125">
        <f>J91/Sheet1!D29*Sheet1!D69</f>
        <v>67.19999999999999</v>
      </c>
      <c r="L91" s="125">
        <f t="shared" si="7"/>
        <v>604.8</v>
      </c>
      <c r="O91" s="3">
        <f>Sheet1!F59+Sheet1!D58</f>
        <v>0.37350323971167443</v>
      </c>
    </row>
    <row r="92" spans="1:15" ht="12.75">
      <c r="A92">
        <v>8.8</v>
      </c>
      <c r="B92">
        <f t="shared" si="5"/>
        <v>152.1240908832721</v>
      </c>
      <c r="C92">
        <f>A92*Sheet1!D29</f>
        <v>123.20000000000002</v>
      </c>
      <c r="E92">
        <f t="shared" si="4"/>
        <v>28.924090883272072</v>
      </c>
      <c r="O92" s="3">
        <f>Sheet1!F59+Sheet1!D58</f>
        <v>0.37350323971167443</v>
      </c>
    </row>
    <row r="93" spans="1:15" ht="12.75">
      <c r="A93">
        <v>8.9</v>
      </c>
      <c r="B93">
        <f t="shared" si="5"/>
        <v>154.18519161756174</v>
      </c>
      <c r="C93">
        <f>A93*Sheet1!D29</f>
        <v>124.60000000000001</v>
      </c>
      <c r="E93">
        <f t="shared" si="4"/>
        <v>29.585191617561733</v>
      </c>
      <c r="O93" s="3">
        <f>Sheet1!F59+Sheet1!D58</f>
        <v>0.37350323971167443</v>
      </c>
    </row>
    <row r="94" spans="1:15" ht="12.75">
      <c r="A94">
        <v>9</v>
      </c>
      <c r="B94">
        <f t="shared" si="5"/>
        <v>156.25376241664563</v>
      </c>
      <c r="C94">
        <f>A94*Sheet1!D29</f>
        <v>126</v>
      </c>
      <c r="E94">
        <f t="shared" si="4"/>
        <v>30.25376241664563</v>
      </c>
      <c r="O94" s="3">
        <f>Sheet1!F59+Sheet1!D58</f>
        <v>0.37350323971167443</v>
      </c>
    </row>
    <row r="95" spans="1:15" ht="12.75">
      <c r="A95">
        <v>9.1</v>
      </c>
      <c r="B95">
        <f t="shared" si="5"/>
        <v>158.32980328052375</v>
      </c>
      <c r="C95">
        <f>A95*Sheet1!D29</f>
        <v>127.39999999999999</v>
      </c>
      <c r="E95">
        <f t="shared" si="4"/>
        <v>30.929803280523753</v>
      </c>
      <c r="O95" s="3">
        <f>Sheet1!F59+Sheet1!D58</f>
        <v>0.37350323971167443</v>
      </c>
    </row>
    <row r="96" spans="1:15" ht="12.75">
      <c r="A96">
        <v>9.2</v>
      </c>
      <c r="B96">
        <f t="shared" si="5"/>
        <v>160.4133142091961</v>
      </c>
      <c r="C96">
        <f>A96*Sheet1!D29</f>
        <v>128.79999999999998</v>
      </c>
      <c r="E96">
        <f t="shared" si="4"/>
        <v>31.61331420919612</v>
      </c>
      <c r="O96" s="3">
        <f>Sheet1!F59+Sheet1!D58</f>
        <v>0.37350323971167443</v>
      </c>
    </row>
    <row r="97" spans="1:15" ht="12.75">
      <c r="A97">
        <v>9.3</v>
      </c>
      <c r="B97">
        <f t="shared" si="5"/>
        <v>162.50429520266275</v>
      </c>
      <c r="C97">
        <f>A97*Sheet1!D29</f>
        <v>130.20000000000002</v>
      </c>
      <c r="E97">
        <f t="shared" si="4"/>
        <v>32.30429520266272</v>
      </c>
      <c r="O97" s="3">
        <f>Sheet1!F59+Sheet1!D58</f>
        <v>0.37350323971167443</v>
      </c>
    </row>
    <row r="98" spans="1:15" ht="12.75">
      <c r="A98">
        <v>9.4</v>
      </c>
      <c r="B98">
        <f t="shared" si="5"/>
        <v>164.60274626092354</v>
      </c>
      <c r="C98">
        <f>A98*Sheet1!D29</f>
        <v>131.6</v>
      </c>
      <c r="E98">
        <f t="shared" si="4"/>
        <v>33.00274626092356</v>
      </c>
      <c r="O98" s="3">
        <f>Sheet1!F59+Sheet1!D58</f>
        <v>0.37350323971167443</v>
      </c>
    </row>
    <row r="99" spans="1:15" ht="12.75">
      <c r="A99">
        <v>9.5</v>
      </c>
      <c r="B99">
        <f t="shared" si="5"/>
        <v>166.70866738397862</v>
      </c>
      <c r="C99">
        <f>A99*Sheet1!D29</f>
        <v>133</v>
      </c>
      <c r="E99">
        <f t="shared" si="4"/>
        <v>33.708667383978614</v>
      </c>
      <c r="O99" s="3">
        <f>Sheet1!F59+Sheet1!D58</f>
        <v>0.37350323971167443</v>
      </c>
    </row>
    <row r="100" spans="1:15" ht="12.75">
      <c r="A100">
        <v>9.6</v>
      </c>
      <c r="B100">
        <f t="shared" si="5"/>
        <v>168.8220585718279</v>
      </c>
      <c r="C100">
        <f>A100*Sheet1!D29</f>
        <v>134.4</v>
      </c>
      <c r="E100">
        <f t="shared" si="4"/>
        <v>34.42205857182791</v>
      </c>
      <c r="O100" s="3">
        <f>Sheet1!F59+Sheet1!D58</f>
        <v>0.37350323971167443</v>
      </c>
    </row>
    <row r="101" spans="1:15" ht="12.75">
      <c r="A101">
        <v>9.7</v>
      </c>
      <c r="B101">
        <f t="shared" si="5"/>
        <v>170.94291982447143</v>
      </c>
      <c r="C101">
        <f>A101*Sheet1!D29</f>
        <v>135.79999999999998</v>
      </c>
      <c r="E101">
        <f t="shared" si="4"/>
        <v>35.14291982447144</v>
      </c>
      <c r="O101" s="3">
        <f>Sheet1!F59+Sheet1!D58</f>
        <v>0.37350323971167443</v>
      </c>
    </row>
    <row r="102" spans="1:15" ht="12.75">
      <c r="A102">
        <v>9.8</v>
      </c>
      <c r="B102">
        <f t="shared" si="5"/>
        <v>173.07125114190924</v>
      </c>
      <c r="C102">
        <f>A102*Sheet1!D29</f>
        <v>137.20000000000002</v>
      </c>
      <c r="E102">
        <f t="shared" si="4"/>
        <v>35.87125114190922</v>
      </c>
      <c r="O102" s="3">
        <f>Sheet1!F59+Sheet1!D58</f>
        <v>0.37350323971167443</v>
      </c>
    </row>
    <row r="103" spans="1:15" ht="12.75">
      <c r="A103">
        <v>9.9</v>
      </c>
      <c r="B103">
        <f t="shared" si="5"/>
        <v>175.2070525241412</v>
      </c>
      <c r="C103">
        <f>A103*Sheet1!D29</f>
        <v>138.6</v>
      </c>
      <c r="E103">
        <f t="shared" si="4"/>
        <v>36.60705252414121</v>
      </c>
      <c r="O103" s="3">
        <f>Sheet1!F59+Sheet1!D58</f>
        <v>0.37350323971167443</v>
      </c>
    </row>
    <row r="104" spans="1:15" ht="12.75">
      <c r="A104">
        <v>10</v>
      </c>
      <c r="B104">
        <f t="shared" si="5"/>
        <v>177.35032397116743</v>
      </c>
      <c r="C104">
        <f>A104*Sheet1!D29</f>
        <v>140</v>
      </c>
      <c r="E104">
        <f t="shared" si="4"/>
        <v>37.35032397116744</v>
      </c>
      <c r="O104" s="3">
        <f>Sheet1!F59+Sheet1!D58</f>
        <v>0.37350323971167443</v>
      </c>
    </row>
    <row r="105" spans="1:15" ht="12.75">
      <c r="A105">
        <v>10.1</v>
      </c>
      <c r="B105">
        <f t="shared" si="5"/>
        <v>179.5010654829879</v>
      </c>
      <c r="C105">
        <f>A105*Sheet1!D29</f>
        <v>141.4</v>
      </c>
      <c r="E105">
        <f t="shared" si="4"/>
        <v>38.101065482987906</v>
      </c>
      <c r="O105" s="3">
        <f>Sheet1!F59+Sheet1!D58</f>
        <v>0.37350323971167443</v>
      </c>
    </row>
    <row r="106" spans="1:15" ht="12.75">
      <c r="A106">
        <v>10.2</v>
      </c>
      <c r="B106">
        <f t="shared" si="5"/>
        <v>181.65927705960257</v>
      </c>
      <c r="C106">
        <f>A106*Sheet1!D29</f>
        <v>142.79999999999998</v>
      </c>
      <c r="E106">
        <f t="shared" si="4"/>
        <v>38.859277059602604</v>
      </c>
      <c r="O106" s="3">
        <f>Sheet1!F59+Sheet1!D58</f>
        <v>0.37350323971167443</v>
      </c>
    </row>
    <row r="107" spans="1:15" ht="12.75">
      <c r="A107">
        <v>10.3</v>
      </c>
      <c r="B107">
        <f t="shared" si="5"/>
        <v>183.82495870101155</v>
      </c>
      <c r="C107">
        <f>A107*Sheet1!D29</f>
        <v>144.20000000000002</v>
      </c>
      <c r="E107">
        <f t="shared" si="4"/>
        <v>39.62495870101154</v>
      </c>
      <c r="O107" s="3">
        <f>Sheet1!F59+Sheet1!D58</f>
        <v>0.37350323971167443</v>
      </c>
    </row>
    <row r="108" spans="1:15" ht="12.75">
      <c r="A108">
        <v>10.4</v>
      </c>
      <c r="B108">
        <f t="shared" si="5"/>
        <v>185.9981104072147</v>
      </c>
      <c r="C108">
        <f>A108*Sheet1!D29</f>
        <v>145.6</v>
      </c>
      <c r="E108">
        <f t="shared" si="4"/>
        <v>40.39811040721471</v>
      </c>
      <c r="O108" s="3">
        <f>Sheet1!F59+Sheet1!D58</f>
        <v>0.37350323971167443</v>
      </c>
    </row>
    <row r="109" spans="1:15" ht="12.75">
      <c r="A109">
        <v>10.5</v>
      </c>
      <c r="B109">
        <f t="shared" si="5"/>
        <v>188.1787321782121</v>
      </c>
      <c r="C109">
        <f>A109*Sheet1!D29</f>
        <v>147</v>
      </c>
      <c r="E109">
        <f t="shared" si="4"/>
        <v>41.17873217821211</v>
      </c>
      <c r="O109" s="3">
        <f>Sheet1!F59+Sheet1!D58</f>
        <v>0.37350323971167443</v>
      </c>
    </row>
    <row r="110" spans="1:15" ht="12.75">
      <c r="A110">
        <v>10.6</v>
      </c>
      <c r="B110">
        <f t="shared" si="5"/>
        <v>190.36682401400375</v>
      </c>
      <c r="C110">
        <f>A110*Sheet1!D29</f>
        <v>148.4</v>
      </c>
      <c r="E110">
        <f t="shared" si="4"/>
        <v>41.96682401400374</v>
      </c>
      <c r="O110" s="3">
        <f>Sheet1!F59+Sheet1!D58</f>
        <v>0.37350323971167443</v>
      </c>
    </row>
    <row r="111" spans="1:15" ht="12.75">
      <c r="A111">
        <v>10.7</v>
      </c>
      <c r="B111">
        <f t="shared" si="5"/>
        <v>192.56238591458958</v>
      </c>
      <c r="C111">
        <f>A111*Sheet1!D29</f>
        <v>149.79999999999998</v>
      </c>
      <c r="E111">
        <f t="shared" si="4"/>
        <v>42.7623859145896</v>
      </c>
      <c r="O111" s="3">
        <f>Sheet1!F59+Sheet1!D58</f>
        <v>0.37350323971167443</v>
      </c>
    </row>
    <row r="112" spans="1:15" ht="12.75">
      <c r="A112">
        <v>10.8</v>
      </c>
      <c r="B112">
        <f t="shared" si="5"/>
        <v>194.76541787996973</v>
      </c>
      <c r="C112">
        <f>A112*Sheet1!D29</f>
        <v>151.20000000000002</v>
      </c>
      <c r="E112">
        <f t="shared" si="4"/>
        <v>43.56541787996971</v>
      </c>
      <c r="O112" s="3">
        <f>Sheet1!F59+Sheet1!D58</f>
        <v>0.37350323971167443</v>
      </c>
    </row>
    <row r="113" spans="1:15" ht="12.75">
      <c r="A113">
        <v>10.9</v>
      </c>
      <c r="B113">
        <f t="shared" si="5"/>
        <v>196.97591991014403</v>
      </c>
      <c r="C113">
        <f>A113*Sheet1!D29</f>
        <v>152.6</v>
      </c>
      <c r="E113">
        <f t="shared" si="4"/>
        <v>44.37591991014404</v>
      </c>
      <c r="O113" s="3">
        <f>Sheet1!F59+Sheet1!D58</f>
        <v>0.37350323971167443</v>
      </c>
    </row>
    <row r="114" spans="1:15" ht="12.75">
      <c r="A114">
        <v>11</v>
      </c>
      <c r="B114">
        <f t="shared" si="5"/>
        <v>199.19389200511262</v>
      </c>
      <c r="C114">
        <f>A114*Sheet1!D29</f>
        <v>154</v>
      </c>
      <c r="E114">
        <f t="shared" si="4"/>
        <v>45.19389200511261</v>
      </c>
      <c r="O114" s="3">
        <f>Sheet1!F59+Sheet1!D58</f>
        <v>0.37350323971167443</v>
      </c>
    </row>
    <row r="115" spans="1:15" ht="12.75">
      <c r="A115">
        <v>11.1</v>
      </c>
      <c r="B115">
        <f t="shared" si="5"/>
        <v>201.4193341648754</v>
      </c>
      <c r="C115">
        <f>A115*Sheet1!D29</f>
        <v>155.4</v>
      </c>
      <c r="E115">
        <f t="shared" si="4"/>
        <v>46.0193341648754</v>
      </c>
      <c r="O115" s="3">
        <f>Sheet1!F59+Sheet1!D58</f>
        <v>0.37350323971167443</v>
      </c>
    </row>
    <row r="116" spans="1:15" ht="12.75">
      <c r="A116">
        <v>11.2</v>
      </c>
      <c r="B116">
        <f t="shared" si="5"/>
        <v>203.65224638943243</v>
      </c>
      <c r="C116">
        <f>A116*Sheet1!D29</f>
        <v>156.79999999999998</v>
      </c>
      <c r="E116">
        <f t="shared" si="4"/>
        <v>46.85224638943244</v>
      </c>
      <c r="O116" s="3">
        <f>Sheet1!F59+Sheet1!D58</f>
        <v>0.37350323971167443</v>
      </c>
    </row>
    <row r="117" spans="1:15" ht="12.75">
      <c r="A117">
        <v>11.3</v>
      </c>
      <c r="B117">
        <f t="shared" si="5"/>
        <v>205.89262867878372</v>
      </c>
      <c r="C117">
        <f>A117*Sheet1!D29</f>
        <v>158.20000000000002</v>
      </c>
      <c r="E117">
        <f t="shared" si="4"/>
        <v>47.69262867878371</v>
      </c>
      <c r="O117" s="3">
        <f>Sheet1!F59+Sheet1!D58</f>
        <v>0.37350323971167443</v>
      </c>
    </row>
    <row r="118" spans="1:15" ht="12.75">
      <c r="A118">
        <v>11.4</v>
      </c>
      <c r="B118">
        <f t="shared" si="5"/>
        <v>208.14048103292922</v>
      </c>
      <c r="C118">
        <f>A118*Sheet1!D29</f>
        <v>159.6</v>
      </c>
      <c r="E118">
        <f t="shared" si="4"/>
        <v>48.540481032929215</v>
      </c>
      <c r="O118" s="3">
        <f>Sheet1!F59+Sheet1!D58</f>
        <v>0.37350323971167443</v>
      </c>
    </row>
    <row r="119" spans="1:15" ht="12.75">
      <c r="A119">
        <v>11.5</v>
      </c>
      <c r="B119">
        <f t="shared" si="5"/>
        <v>210.39580345186894</v>
      </c>
      <c r="C119">
        <f>A119*Sheet1!D29</f>
        <v>161</v>
      </c>
      <c r="E119">
        <f t="shared" si="4"/>
        <v>49.39580345186894</v>
      </c>
      <c r="O119" s="3">
        <f>Sheet1!F59+Sheet1!D58</f>
        <v>0.37350323971167443</v>
      </c>
    </row>
    <row r="120" spans="1:15" ht="12.75">
      <c r="A120">
        <v>11.6</v>
      </c>
      <c r="B120">
        <f t="shared" si="5"/>
        <v>212.65859593560293</v>
      </c>
      <c r="C120">
        <f>A120*Sheet1!D29</f>
        <v>162.4</v>
      </c>
      <c r="E120">
        <f t="shared" si="4"/>
        <v>50.25859593560291</v>
      </c>
      <c r="O120" s="3">
        <f>Sheet1!F59+Sheet1!D58</f>
        <v>0.37350323971167443</v>
      </c>
    </row>
    <row r="121" spans="1:15" ht="12.75">
      <c r="A121">
        <v>11.7</v>
      </c>
      <c r="B121">
        <f t="shared" si="5"/>
        <v>214.9288584841311</v>
      </c>
      <c r="C121">
        <f>A121*Sheet1!D29</f>
        <v>163.79999999999998</v>
      </c>
      <c r="E121">
        <f t="shared" si="4"/>
        <v>51.12885848413111</v>
      </c>
      <c r="O121" s="3">
        <f>Sheet1!F59+Sheet1!D58</f>
        <v>0.37350323971167443</v>
      </c>
    </row>
    <row r="122" spans="1:15" ht="12.75">
      <c r="A122">
        <v>11.8</v>
      </c>
      <c r="B122">
        <f t="shared" si="5"/>
        <v>217.20659109745355</v>
      </c>
      <c r="C122">
        <f>A122*Sheet1!D29</f>
        <v>165.20000000000002</v>
      </c>
      <c r="E122">
        <f t="shared" si="4"/>
        <v>52.00659109745355</v>
      </c>
      <c r="O122" s="3">
        <f>Sheet1!F59+Sheet1!D58</f>
        <v>0.37350323971167443</v>
      </c>
    </row>
    <row r="123" spans="1:15" ht="12.75">
      <c r="A123">
        <v>11.9</v>
      </c>
      <c r="B123">
        <f t="shared" si="5"/>
        <v>219.49179377557022</v>
      </c>
      <c r="C123">
        <f>A123*Sheet1!D29</f>
        <v>166.6</v>
      </c>
      <c r="E123">
        <f t="shared" si="4"/>
        <v>52.89179377557022</v>
      </c>
      <c r="O123" s="3">
        <f>Sheet1!F59+Sheet1!D58</f>
        <v>0.37350323971167443</v>
      </c>
    </row>
    <row r="124" spans="1:15" ht="12.75">
      <c r="A124">
        <v>12</v>
      </c>
      <c r="B124">
        <f t="shared" si="5"/>
        <v>221.7844665184811</v>
      </c>
      <c r="C124">
        <f>A124*Sheet1!D29</f>
        <v>168</v>
      </c>
      <c r="E124">
        <f t="shared" si="4"/>
        <v>53.78446651848112</v>
      </c>
      <c r="O124" s="3">
        <f>Sheet1!F59+Sheet1!D58</f>
        <v>0.37350323971167443</v>
      </c>
    </row>
    <row r="125" spans="1:15" ht="12.75">
      <c r="A125">
        <v>12.1</v>
      </c>
      <c r="B125">
        <f t="shared" si="5"/>
        <v>224.08460932618627</v>
      </c>
      <c r="C125">
        <f>A125*Sheet1!D29</f>
        <v>169.4</v>
      </c>
      <c r="E125">
        <f t="shared" si="4"/>
        <v>54.684609326186255</v>
      </c>
      <c r="O125" s="3">
        <f>Sheet1!F59+Sheet1!D58</f>
        <v>0.37350323971167443</v>
      </c>
    </row>
    <row r="126" spans="1:15" ht="12.75">
      <c r="A126">
        <v>12.2</v>
      </c>
      <c r="B126">
        <f t="shared" si="5"/>
        <v>226.3922221986856</v>
      </c>
      <c r="C126">
        <f>A126*Sheet1!D29</f>
        <v>170.79999999999998</v>
      </c>
      <c r="E126">
        <f t="shared" si="4"/>
        <v>55.59222219868561</v>
      </c>
      <c r="O126" s="3">
        <f>Sheet1!F59+Sheet1!D58</f>
        <v>0.37350323971167443</v>
      </c>
    </row>
    <row r="127" spans="1:15" ht="12.75">
      <c r="A127">
        <v>12.3</v>
      </c>
      <c r="B127">
        <f t="shared" si="5"/>
        <v>228.70730513597925</v>
      </c>
      <c r="C127">
        <f>A127*Sheet1!D29</f>
        <v>172.20000000000002</v>
      </c>
      <c r="E127">
        <f t="shared" si="4"/>
        <v>56.50730513597923</v>
      </c>
      <c r="O127" s="3">
        <f>Sheet1!F59+Sheet1!D58</f>
        <v>0.37350323971167443</v>
      </c>
    </row>
    <row r="128" spans="1:15" ht="12.75">
      <c r="A128">
        <v>12.4</v>
      </c>
      <c r="B128">
        <f t="shared" si="5"/>
        <v>231.02985813806706</v>
      </c>
      <c r="C128">
        <f>A128*Sheet1!D29</f>
        <v>173.6</v>
      </c>
      <c r="E128">
        <f t="shared" si="4"/>
        <v>57.42985813806707</v>
      </c>
      <c r="O128" s="3">
        <f>Sheet1!F59+Sheet1!D58</f>
        <v>0.37350323971167443</v>
      </c>
    </row>
    <row r="129" spans="1:15" ht="12.75">
      <c r="A129">
        <v>12.5</v>
      </c>
      <c r="B129">
        <f t="shared" si="5"/>
        <v>233.35988120494915</v>
      </c>
      <c r="C129">
        <f>A129*Sheet1!D29</f>
        <v>175</v>
      </c>
      <c r="E129">
        <f t="shared" si="4"/>
        <v>58.35988120494913</v>
      </c>
      <c r="O129" s="3">
        <f>Sheet1!F59+Sheet1!D58</f>
        <v>0.37350323971167443</v>
      </c>
    </row>
    <row r="130" spans="1:15" ht="12.75">
      <c r="A130">
        <v>12.6</v>
      </c>
      <c r="B130">
        <f t="shared" si="5"/>
        <v>235.69737433662544</v>
      </c>
      <c r="C130">
        <f>A130*Sheet1!D29</f>
        <v>176.4</v>
      </c>
      <c r="E130">
        <f t="shared" si="4"/>
        <v>59.29737433662543</v>
      </c>
      <c r="O130" s="3">
        <f>Sheet1!F59+Sheet1!D58</f>
        <v>0.37350323971167443</v>
      </c>
    </row>
    <row r="131" spans="1:15" ht="12.75">
      <c r="A131">
        <v>12.7</v>
      </c>
      <c r="B131">
        <f t="shared" si="5"/>
        <v>238.04233753309595</v>
      </c>
      <c r="C131">
        <f>A131*Sheet1!D29</f>
        <v>177.79999999999998</v>
      </c>
      <c r="E131">
        <f t="shared" si="4"/>
        <v>60.24233753309596</v>
      </c>
      <c r="O131" s="3">
        <f>Sheet1!F59+Sheet1!D58</f>
        <v>0.37350323971167443</v>
      </c>
    </row>
    <row r="132" spans="1:15" ht="12.75">
      <c r="A132">
        <v>12.8</v>
      </c>
      <c r="B132">
        <f t="shared" si="5"/>
        <v>240.39477079436077</v>
      </c>
      <c r="C132">
        <f>A132*Sheet1!D29</f>
        <v>179.20000000000002</v>
      </c>
      <c r="E132">
        <f t="shared" si="4"/>
        <v>61.19477079436075</v>
      </c>
      <c r="O132" s="3">
        <f>Sheet1!F59+Sheet1!D58</f>
        <v>0.37350323971167443</v>
      </c>
    </row>
    <row r="133" spans="1:15" ht="12.75">
      <c r="A133">
        <v>12.9</v>
      </c>
      <c r="B133">
        <f t="shared" si="5"/>
        <v>242.75467412041974</v>
      </c>
      <c r="C133">
        <f>A133*Sheet1!D29</f>
        <v>180.6</v>
      </c>
      <c r="E133">
        <f t="shared" si="4"/>
        <v>62.15467412041974</v>
      </c>
      <c r="O133" s="3">
        <f>Sheet1!F59+Sheet1!D58</f>
        <v>0.37350323971167443</v>
      </c>
    </row>
    <row r="134" spans="1:15" ht="12.75">
      <c r="A134">
        <v>13</v>
      </c>
      <c r="B134">
        <f t="shared" si="5"/>
        <v>245.12204751127297</v>
      </c>
      <c r="C134">
        <f>A134*Sheet1!D29</f>
        <v>182</v>
      </c>
      <c r="E134">
        <f aca="true" t="shared" si="8" ref="E134:E197">(A134*A134)*O134</f>
        <v>63.12204751127298</v>
      </c>
      <c r="O134" s="3">
        <f>Sheet1!F59+Sheet1!D58</f>
        <v>0.37350323971167443</v>
      </c>
    </row>
    <row r="135" spans="1:15" ht="12.75">
      <c r="A135">
        <v>13.1</v>
      </c>
      <c r="B135">
        <f t="shared" si="5"/>
        <v>247.49689096692043</v>
      </c>
      <c r="C135">
        <f>A135*Sheet1!D29</f>
        <v>183.4</v>
      </c>
      <c r="E135">
        <f t="shared" si="8"/>
        <v>64.09689096692044</v>
      </c>
      <c r="O135" s="3">
        <f>Sheet1!F59+Sheet1!D58</f>
        <v>0.37350323971167443</v>
      </c>
    </row>
    <row r="136" spans="1:15" ht="12.75">
      <c r="A136">
        <v>13.2</v>
      </c>
      <c r="B136">
        <f aca="true" t="shared" si="9" ref="B136:B199">C136+E136</f>
        <v>249.87920448736213</v>
      </c>
      <c r="C136">
        <f>A136*Sheet1!D29</f>
        <v>184.79999999999998</v>
      </c>
      <c r="E136">
        <f t="shared" si="8"/>
        <v>65.07920448736215</v>
      </c>
      <c r="O136" s="3">
        <f>Sheet1!F59+Sheet1!D58</f>
        <v>0.37350323971167443</v>
      </c>
    </row>
    <row r="137" spans="1:15" ht="12.75">
      <c r="A137">
        <v>13.3</v>
      </c>
      <c r="B137">
        <f t="shared" si="9"/>
        <v>252.26898807259812</v>
      </c>
      <c r="C137">
        <f>A137*Sheet1!D29</f>
        <v>186.20000000000002</v>
      </c>
      <c r="E137">
        <f t="shared" si="8"/>
        <v>66.06898807259809</v>
      </c>
      <c r="O137" s="3">
        <f>Sheet1!F59+Sheet1!D58</f>
        <v>0.37350323971167443</v>
      </c>
    </row>
    <row r="138" spans="1:15" ht="12.75">
      <c r="A138">
        <v>13.4</v>
      </c>
      <c r="B138">
        <f t="shared" si="9"/>
        <v>254.66624172262826</v>
      </c>
      <c r="C138">
        <f>A138*Sheet1!D29</f>
        <v>187.6</v>
      </c>
      <c r="E138">
        <f t="shared" si="8"/>
        <v>67.06624172262826</v>
      </c>
      <c r="O138" s="3">
        <f>Sheet1!F59+Sheet1!D58</f>
        <v>0.37350323971167443</v>
      </c>
    </row>
    <row r="139" spans="1:15" ht="12.75">
      <c r="A139">
        <v>13.5</v>
      </c>
      <c r="B139">
        <f t="shared" si="9"/>
        <v>257.0709654374527</v>
      </c>
      <c r="C139">
        <f>A139*Sheet1!D29</f>
        <v>189</v>
      </c>
      <c r="E139">
        <f t="shared" si="8"/>
        <v>68.07096543745267</v>
      </c>
      <c r="O139" s="3">
        <f>Sheet1!F59+Sheet1!D58</f>
        <v>0.37350323971167443</v>
      </c>
    </row>
    <row r="140" spans="1:15" ht="12.75">
      <c r="A140">
        <v>13.6</v>
      </c>
      <c r="B140">
        <f t="shared" si="9"/>
        <v>259.4831592170713</v>
      </c>
      <c r="C140">
        <f>A140*Sheet1!D29</f>
        <v>190.4</v>
      </c>
      <c r="E140">
        <f t="shared" si="8"/>
        <v>69.0831592170713</v>
      </c>
      <c r="O140" s="3">
        <f>Sheet1!F59+Sheet1!D58</f>
        <v>0.37350323971167443</v>
      </c>
    </row>
    <row r="141" spans="1:15" ht="12.75">
      <c r="A141">
        <v>13.7</v>
      </c>
      <c r="B141">
        <f t="shared" si="9"/>
        <v>261.9028230614841</v>
      </c>
      <c r="C141">
        <f>A141*Sheet1!D29</f>
        <v>191.79999999999998</v>
      </c>
      <c r="E141">
        <f t="shared" si="8"/>
        <v>70.10282306148416</v>
      </c>
      <c r="O141" s="3">
        <f>Sheet1!F59+Sheet1!D58</f>
        <v>0.37350323971167443</v>
      </c>
    </row>
    <row r="142" spans="1:15" ht="12.75">
      <c r="A142">
        <v>13.8</v>
      </c>
      <c r="B142">
        <f t="shared" si="9"/>
        <v>264.3299569706913</v>
      </c>
      <c r="C142">
        <f>A142*Sheet1!D29</f>
        <v>193.20000000000002</v>
      </c>
      <c r="E142">
        <f t="shared" si="8"/>
        <v>71.12995697069128</v>
      </c>
      <c r="O142" s="3">
        <f>Sheet1!F59+Sheet1!D58</f>
        <v>0.37350323971167443</v>
      </c>
    </row>
    <row r="143" spans="1:15" ht="12.75">
      <c r="A143">
        <v>13.9</v>
      </c>
      <c r="B143">
        <f t="shared" si="9"/>
        <v>266.7645609446926</v>
      </c>
      <c r="C143">
        <f>A143*Sheet1!D29</f>
        <v>194.6</v>
      </c>
      <c r="E143">
        <f t="shared" si="8"/>
        <v>72.16456094469262</v>
      </c>
      <c r="O143" s="3">
        <f>Sheet1!F59+Sheet1!D58</f>
        <v>0.37350323971167443</v>
      </c>
    </row>
    <row r="144" spans="1:15" ht="12.75">
      <c r="A144">
        <v>14</v>
      </c>
      <c r="B144">
        <f t="shared" si="9"/>
        <v>269.2066349834882</v>
      </c>
      <c r="C144">
        <f>A144*Sheet1!D29</f>
        <v>196</v>
      </c>
      <c r="E144">
        <f t="shared" si="8"/>
        <v>73.20663498348819</v>
      </c>
      <c r="O144" s="3">
        <f>Sheet1!F59+Sheet1!D58</f>
        <v>0.37350323971167443</v>
      </c>
    </row>
    <row r="145" spans="1:15" ht="12.75">
      <c r="A145">
        <v>14.1</v>
      </c>
      <c r="B145">
        <f t="shared" si="9"/>
        <v>271.656179087078</v>
      </c>
      <c r="C145">
        <f>A145*Sheet1!D29</f>
        <v>197.4</v>
      </c>
      <c r="E145">
        <f t="shared" si="8"/>
        <v>74.256179087078</v>
      </c>
      <c r="O145" s="3">
        <f>Sheet1!F59+Sheet1!D58</f>
        <v>0.37350323971167443</v>
      </c>
    </row>
    <row r="146" spans="1:15" ht="12.75">
      <c r="A146">
        <v>14.2</v>
      </c>
      <c r="B146">
        <f t="shared" si="9"/>
        <v>274.113193255462</v>
      </c>
      <c r="C146">
        <f>A146*Sheet1!D29</f>
        <v>198.79999999999998</v>
      </c>
      <c r="E146">
        <f t="shared" si="8"/>
        <v>75.31319325546202</v>
      </c>
      <c r="O146" s="3">
        <f>Sheet1!F59+Sheet1!D58</f>
        <v>0.37350323971167443</v>
      </c>
    </row>
    <row r="147" spans="1:15" ht="12.75">
      <c r="A147">
        <v>14.3</v>
      </c>
      <c r="B147">
        <f t="shared" si="9"/>
        <v>276.57767748864035</v>
      </c>
      <c r="C147">
        <f>A147*Sheet1!D29</f>
        <v>200.20000000000002</v>
      </c>
      <c r="E147">
        <f t="shared" si="8"/>
        <v>76.3776774886403</v>
      </c>
      <c r="O147" s="3">
        <f>Sheet1!F59+Sheet1!D58</f>
        <v>0.37350323971167443</v>
      </c>
    </row>
    <row r="148" spans="1:15" ht="12.75">
      <c r="A148">
        <v>14.4</v>
      </c>
      <c r="B148">
        <f t="shared" si="9"/>
        <v>279.0496317866128</v>
      </c>
      <c r="C148">
        <f>A148*Sheet1!D29</f>
        <v>201.6</v>
      </c>
      <c r="E148">
        <f t="shared" si="8"/>
        <v>77.44963178661281</v>
      </c>
      <c r="O148" s="3">
        <f>Sheet1!F59+Sheet1!D58</f>
        <v>0.37350323971167443</v>
      </c>
    </row>
    <row r="149" spans="1:15" ht="12.75">
      <c r="A149">
        <v>14.5</v>
      </c>
      <c r="B149">
        <f t="shared" si="9"/>
        <v>281.5290561493795</v>
      </c>
      <c r="C149">
        <f>A149*Sheet1!D29</f>
        <v>203</v>
      </c>
      <c r="E149">
        <f t="shared" si="8"/>
        <v>78.52905614937954</v>
      </c>
      <c r="O149" s="3">
        <f>Sheet1!F59+Sheet1!D58</f>
        <v>0.37350323971167443</v>
      </c>
    </row>
    <row r="150" spans="1:15" ht="12.75">
      <c r="A150">
        <v>14.6</v>
      </c>
      <c r="B150">
        <f t="shared" si="9"/>
        <v>284.01595057694055</v>
      </c>
      <c r="C150">
        <f>A150*Sheet1!D29</f>
        <v>204.4</v>
      </c>
      <c r="E150">
        <f t="shared" si="8"/>
        <v>79.61595057694052</v>
      </c>
      <c r="O150" s="3">
        <f>Sheet1!F59+Sheet1!D58</f>
        <v>0.37350323971167443</v>
      </c>
    </row>
    <row r="151" spans="1:15" ht="12.75">
      <c r="A151">
        <v>14.7</v>
      </c>
      <c r="B151">
        <f t="shared" si="9"/>
        <v>286.5103150692957</v>
      </c>
      <c r="C151">
        <f>A151*Sheet1!D29</f>
        <v>205.79999999999998</v>
      </c>
      <c r="E151">
        <f t="shared" si="8"/>
        <v>80.71031506929572</v>
      </c>
      <c r="O151" s="3">
        <f>Sheet1!F59+Sheet1!D58</f>
        <v>0.37350323971167443</v>
      </c>
    </row>
    <row r="152" spans="1:15" ht="12.75">
      <c r="A152">
        <v>14.8</v>
      </c>
      <c r="B152">
        <f t="shared" si="9"/>
        <v>289.0121496264452</v>
      </c>
      <c r="C152">
        <f>A152*Sheet1!D29</f>
        <v>207.20000000000002</v>
      </c>
      <c r="E152">
        <f t="shared" si="8"/>
        <v>81.81214962644518</v>
      </c>
      <c r="O152" s="3">
        <f>Sheet1!F59+Sheet1!D58</f>
        <v>0.37350323971167443</v>
      </c>
    </row>
    <row r="153" spans="1:15" ht="12.75">
      <c r="A153">
        <v>14.9</v>
      </c>
      <c r="B153">
        <f t="shared" si="9"/>
        <v>291.52145424838886</v>
      </c>
      <c r="C153">
        <f>A153*Sheet1!D29</f>
        <v>208.6</v>
      </c>
      <c r="E153">
        <f t="shared" si="8"/>
        <v>82.92145424838884</v>
      </c>
      <c r="O153" s="3">
        <f>Sheet1!F59+Sheet1!D58</f>
        <v>0.37350323971167443</v>
      </c>
    </row>
    <row r="154" spans="1:15" ht="12.75">
      <c r="A154">
        <v>15</v>
      </c>
      <c r="B154">
        <f t="shared" si="9"/>
        <v>294.03822893512677</v>
      </c>
      <c r="C154">
        <f>A154*Sheet1!D29</f>
        <v>210</v>
      </c>
      <c r="E154">
        <f t="shared" si="8"/>
        <v>84.03822893512675</v>
      </c>
      <c r="O154" s="3">
        <f>Sheet1!F59+Sheet1!D58</f>
        <v>0.37350323971167443</v>
      </c>
    </row>
    <row r="155" spans="1:15" ht="12.75">
      <c r="A155">
        <v>15.1</v>
      </c>
      <c r="B155">
        <f t="shared" si="9"/>
        <v>296.5624736866589</v>
      </c>
      <c r="C155">
        <f>A155*Sheet1!D29</f>
        <v>211.4</v>
      </c>
      <c r="E155">
        <f t="shared" si="8"/>
        <v>85.16247368665888</v>
      </c>
      <c r="O155" s="3">
        <f>Sheet1!F59+Sheet1!D58</f>
        <v>0.37350323971167443</v>
      </c>
    </row>
    <row r="156" spans="1:15" ht="12.75">
      <c r="A156">
        <v>15.2</v>
      </c>
      <c r="B156">
        <f t="shared" si="9"/>
        <v>299.0941885029852</v>
      </c>
      <c r="C156">
        <f>A156*Sheet1!D29</f>
        <v>212.79999999999998</v>
      </c>
      <c r="E156">
        <f t="shared" si="8"/>
        <v>86.29418850298525</v>
      </c>
      <c r="O156" s="3">
        <f>Sheet1!F59+Sheet1!D58</f>
        <v>0.37350323971167443</v>
      </c>
    </row>
    <row r="157" spans="1:15" ht="12.75">
      <c r="A157">
        <v>15.3</v>
      </c>
      <c r="B157">
        <f t="shared" si="9"/>
        <v>301.6333733841059</v>
      </c>
      <c r="C157">
        <f>A157*Sheet1!D29</f>
        <v>214.20000000000002</v>
      </c>
      <c r="E157">
        <f t="shared" si="8"/>
        <v>87.43337338410588</v>
      </c>
      <c r="O157" s="3">
        <f>Sheet1!F59+Sheet1!D58</f>
        <v>0.37350323971167443</v>
      </c>
    </row>
    <row r="158" spans="1:15" ht="12.75">
      <c r="A158">
        <v>15.4</v>
      </c>
      <c r="B158">
        <f t="shared" si="9"/>
        <v>304.1800283300207</v>
      </c>
      <c r="C158">
        <f>A158*Sheet1!D29</f>
        <v>215.6</v>
      </c>
      <c r="E158">
        <f t="shared" si="8"/>
        <v>88.58002833002071</v>
      </c>
      <c r="O158" s="3">
        <f>Sheet1!F59+Sheet1!D58</f>
        <v>0.37350323971167443</v>
      </c>
    </row>
    <row r="159" spans="1:15" ht="12.75">
      <c r="A159">
        <v>15.5</v>
      </c>
      <c r="B159">
        <f t="shared" si="9"/>
        <v>306.7341533407298</v>
      </c>
      <c r="C159">
        <f>A159*Sheet1!D29</f>
        <v>217</v>
      </c>
      <c r="E159">
        <f t="shared" si="8"/>
        <v>89.73415334072978</v>
      </c>
      <c r="O159" s="3">
        <f>Sheet1!F59+Sheet1!D58</f>
        <v>0.37350323971167443</v>
      </c>
    </row>
    <row r="160" spans="1:15" ht="12.75">
      <c r="A160">
        <v>15.6</v>
      </c>
      <c r="B160">
        <f t="shared" si="9"/>
        <v>309.2957484162331</v>
      </c>
      <c r="C160">
        <f>A160*Sheet1!D29</f>
        <v>218.4</v>
      </c>
      <c r="E160">
        <f t="shared" si="8"/>
        <v>90.89574841623309</v>
      </c>
      <c r="O160" s="3">
        <f>Sheet1!F59+Sheet1!D58</f>
        <v>0.37350323971167443</v>
      </c>
    </row>
    <row r="161" spans="1:15" ht="12.75">
      <c r="A161">
        <v>15.7</v>
      </c>
      <c r="B161">
        <f t="shared" si="9"/>
        <v>311.86481355653063</v>
      </c>
      <c r="C161">
        <f>A161*Sheet1!D29</f>
        <v>219.79999999999998</v>
      </c>
      <c r="E161">
        <f t="shared" si="8"/>
        <v>92.06481355653062</v>
      </c>
      <c r="O161" s="3">
        <f>Sheet1!F59+Sheet1!D58</f>
        <v>0.37350323971167443</v>
      </c>
    </row>
    <row r="162" spans="1:15" ht="12.75">
      <c r="A162">
        <v>15.8</v>
      </c>
      <c r="B162">
        <f t="shared" si="9"/>
        <v>314.4413487616224</v>
      </c>
      <c r="C162">
        <f>A162*Sheet1!D29</f>
        <v>221.20000000000002</v>
      </c>
      <c r="E162">
        <f t="shared" si="8"/>
        <v>93.2413487616224</v>
      </c>
      <c r="O162" s="3">
        <f>Sheet1!F59+Sheet1!D58</f>
        <v>0.37350323971167443</v>
      </c>
    </row>
    <row r="163" spans="1:15" ht="12.75">
      <c r="A163">
        <v>15.9</v>
      </c>
      <c r="B163">
        <f t="shared" si="9"/>
        <v>317.0253540315084</v>
      </c>
      <c r="C163">
        <f>A163*Sheet1!D29</f>
        <v>222.6</v>
      </c>
      <c r="E163">
        <f t="shared" si="8"/>
        <v>94.42535403150842</v>
      </c>
      <c r="O163" s="3">
        <f>Sheet1!F59+Sheet1!D58</f>
        <v>0.37350323971167443</v>
      </c>
    </row>
    <row r="164" spans="1:15" ht="12.75">
      <c r="A164">
        <v>16</v>
      </c>
      <c r="B164">
        <f t="shared" si="9"/>
        <v>319.61682936618865</v>
      </c>
      <c r="C164">
        <f>A164*Sheet1!D29</f>
        <v>224</v>
      </c>
      <c r="E164">
        <f t="shared" si="8"/>
        <v>95.61682936618865</v>
      </c>
      <c r="O164" s="3">
        <f>Sheet1!F59+Sheet1!D58</f>
        <v>0.37350323971167443</v>
      </c>
    </row>
    <row r="165" spans="1:15" ht="12.75">
      <c r="A165">
        <v>16.1</v>
      </c>
      <c r="B165">
        <f t="shared" si="9"/>
        <v>322.2157747656632</v>
      </c>
      <c r="C165">
        <f>A165*Sheet1!D29</f>
        <v>225.40000000000003</v>
      </c>
      <c r="E165">
        <f t="shared" si="8"/>
        <v>96.81577476566314</v>
      </c>
      <c r="O165" s="3">
        <f>Sheet1!F59+Sheet1!D58</f>
        <v>0.37350323971167443</v>
      </c>
    </row>
    <row r="166" spans="1:15" ht="12.75">
      <c r="A166">
        <v>16.2</v>
      </c>
      <c r="B166">
        <f t="shared" si="9"/>
        <v>324.82219022993183</v>
      </c>
      <c r="C166">
        <f>A166*Sheet1!D29</f>
        <v>226.79999999999998</v>
      </c>
      <c r="E166">
        <f t="shared" si="8"/>
        <v>98.02219022993184</v>
      </c>
      <c r="O166" s="3">
        <f>Sheet1!F59+Sheet1!D58</f>
        <v>0.37350323971167443</v>
      </c>
    </row>
    <row r="167" spans="1:15" ht="12.75">
      <c r="A167">
        <v>16.3</v>
      </c>
      <c r="B167">
        <f t="shared" si="9"/>
        <v>327.4360757589948</v>
      </c>
      <c r="C167">
        <f>A167*Sheet1!D29</f>
        <v>228.20000000000002</v>
      </c>
      <c r="E167">
        <f t="shared" si="8"/>
        <v>99.23607575899477</v>
      </c>
      <c r="O167" s="3">
        <f>Sheet1!F59+Sheet1!D58</f>
        <v>0.37350323971167443</v>
      </c>
    </row>
    <row r="168" spans="1:15" ht="12.75">
      <c r="A168">
        <v>16.4</v>
      </c>
      <c r="B168">
        <f t="shared" si="9"/>
        <v>330.0574313528519</v>
      </c>
      <c r="C168">
        <f>A168*Sheet1!D29</f>
        <v>229.59999999999997</v>
      </c>
      <c r="E168">
        <f t="shared" si="8"/>
        <v>100.45743135285194</v>
      </c>
      <c r="O168" s="3">
        <f>Sheet1!F59+Sheet1!D58</f>
        <v>0.37350323971167443</v>
      </c>
    </row>
    <row r="169" spans="1:15" ht="12.75">
      <c r="A169">
        <v>16.5</v>
      </c>
      <c r="B169">
        <f t="shared" si="9"/>
        <v>332.68625701150336</v>
      </c>
      <c r="C169">
        <f>A169*Sheet1!D29</f>
        <v>231</v>
      </c>
      <c r="E169">
        <f t="shared" si="8"/>
        <v>101.68625701150336</v>
      </c>
      <c r="O169" s="3">
        <f>Sheet1!F59+Sheet1!D58</f>
        <v>0.37350323971167443</v>
      </c>
    </row>
    <row r="170" spans="1:15" ht="12.75">
      <c r="A170">
        <v>16.6</v>
      </c>
      <c r="B170">
        <f t="shared" si="9"/>
        <v>335.32255273494906</v>
      </c>
      <c r="C170">
        <f>A170*Sheet1!D29</f>
        <v>232.40000000000003</v>
      </c>
      <c r="E170">
        <f t="shared" si="8"/>
        <v>102.92255273494902</v>
      </c>
      <c r="O170" s="3">
        <f>Sheet1!F59+Sheet1!D58</f>
        <v>0.37350323971167443</v>
      </c>
    </row>
    <row r="171" spans="1:15" ht="12.75">
      <c r="A171">
        <v>16.7</v>
      </c>
      <c r="B171">
        <f t="shared" si="9"/>
        <v>337.9663185231889</v>
      </c>
      <c r="C171">
        <f>A171*Sheet1!D29</f>
        <v>233.79999999999998</v>
      </c>
      <c r="E171">
        <f t="shared" si="8"/>
        <v>104.16631852318888</v>
      </c>
      <c r="O171" s="3">
        <f>Sheet1!F59+Sheet1!D58</f>
        <v>0.37350323971167443</v>
      </c>
    </row>
    <row r="172" spans="1:15" ht="12.75">
      <c r="A172">
        <v>16.8</v>
      </c>
      <c r="B172">
        <f t="shared" si="9"/>
        <v>340.617554376223</v>
      </c>
      <c r="C172">
        <f>A172*Sheet1!D29</f>
        <v>235.20000000000002</v>
      </c>
      <c r="E172">
        <f t="shared" si="8"/>
        <v>105.417554376223</v>
      </c>
      <c r="O172" s="3">
        <f>Sheet1!F59+Sheet1!D58</f>
        <v>0.37350323971167443</v>
      </c>
    </row>
    <row r="173" spans="1:15" ht="12.75">
      <c r="A173">
        <v>16.9</v>
      </c>
      <c r="B173">
        <f t="shared" si="9"/>
        <v>343.27626029405127</v>
      </c>
      <c r="C173">
        <f>A173*Sheet1!D29</f>
        <v>236.59999999999997</v>
      </c>
      <c r="E173">
        <f t="shared" si="8"/>
        <v>106.67626029405132</v>
      </c>
      <c r="O173" s="3">
        <f>Sheet1!F59+Sheet1!D58</f>
        <v>0.37350323971167443</v>
      </c>
    </row>
    <row r="174" spans="1:15" ht="12.75">
      <c r="A174">
        <v>17</v>
      </c>
      <c r="B174">
        <f t="shared" si="9"/>
        <v>345.9424362766739</v>
      </c>
      <c r="C174">
        <f>A174*Sheet1!D29</f>
        <v>238</v>
      </c>
      <c r="E174">
        <f t="shared" si="8"/>
        <v>107.94243627667392</v>
      </c>
      <c r="O174" s="3">
        <f>Sheet1!F59+Sheet1!D58</f>
        <v>0.37350323971167443</v>
      </c>
    </row>
    <row r="175" spans="1:15" ht="12.75">
      <c r="A175">
        <v>17.1</v>
      </c>
      <c r="B175">
        <f t="shared" si="9"/>
        <v>348.61608232409077</v>
      </c>
      <c r="C175">
        <f>A175*Sheet1!D29</f>
        <v>239.40000000000003</v>
      </c>
      <c r="E175">
        <f t="shared" si="8"/>
        <v>109.21608232409073</v>
      </c>
      <c r="O175" s="3">
        <f>Sheet1!F59+Sheet1!D58</f>
        <v>0.37350323971167443</v>
      </c>
    </row>
    <row r="176" spans="1:15" ht="12.75">
      <c r="A176">
        <v>17.2</v>
      </c>
      <c r="B176">
        <f t="shared" si="9"/>
        <v>351.29719843630176</v>
      </c>
      <c r="C176">
        <f>A176*Sheet1!D29</f>
        <v>240.79999999999998</v>
      </c>
      <c r="E176">
        <f t="shared" si="8"/>
        <v>110.49719843630176</v>
      </c>
      <c r="O176" s="3">
        <f>Sheet1!F59+Sheet1!D58</f>
        <v>0.37350323971167443</v>
      </c>
    </row>
    <row r="177" spans="1:15" ht="12.75">
      <c r="A177">
        <v>17.3</v>
      </c>
      <c r="B177">
        <f t="shared" si="9"/>
        <v>353.98578461330703</v>
      </c>
      <c r="C177">
        <f>A177*Sheet1!D29</f>
        <v>242.20000000000002</v>
      </c>
      <c r="E177">
        <f t="shared" si="8"/>
        <v>111.78578461330704</v>
      </c>
      <c r="O177" s="3">
        <f>Sheet1!F59+Sheet1!D58</f>
        <v>0.37350323971167443</v>
      </c>
    </row>
    <row r="178" spans="1:15" ht="12.75">
      <c r="A178">
        <v>17.4</v>
      </c>
      <c r="B178">
        <f t="shared" si="9"/>
        <v>356.6818408551065</v>
      </c>
      <c r="C178">
        <f>A178*Sheet1!D29</f>
        <v>243.59999999999997</v>
      </c>
      <c r="E178">
        <f t="shared" si="8"/>
        <v>113.08184085510652</v>
      </c>
      <c r="O178" s="3">
        <f>Sheet1!F59+Sheet1!D58</f>
        <v>0.37350323971167443</v>
      </c>
    </row>
    <row r="179" spans="1:15" ht="12.75">
      <c r="A179">
        <v>17.5</v>
      </c>
      <c r="B179">
        <f t="shared" si="9"/>
        <v>359.3853671617003</v>
      </c>
      <c r="C179">
        <f>A179*Sheet1!D29</f>
        <v>245</v>
      </c>
      <c r="E179">
        <f t="shared" si="8"/>
        <v>114.38536716170029</v>
      </c>
      <c r="O179" s="3">
        <f>Sheet1!F59+Sheet1!D58</f>
        <v>0.37350323971167443</v>
      </c>
    </row>
    <row r="180" spans="1:15" ht="12.75">
      <c r="A180">
        <v>17.6</v>
      </c>
      <c r="B180">
        <f t="shared" si="9"/>
        <v>362.0963635330883</v>
      </c>
      <c r="C180">
        <f>A180*Sheet1!D29</f>
        <v>246.40000000000003</v>
      </c>
      <c r="E180">
        <f t="shared" si="8"/>
        <v>115.69636353308829</v>
      </c>
      <c r="O180" s="3">
        <f>Sheet1!F59+Sheet1!D58</f>
        <v>0.37350323971167443</v>
      </c>
    </row>
    <row r="181" spans="1:15" ht="12.75">
      <c r="A181">
        <v>17.7</v>
      </c>
      <c r="B181">
        <f t="shared" si="9"/>
        <v>364.8148299692705</v>
      </c>
      <c r="C181">
        <f>A181*Sheet1!D29</f>
        <v>247.79999999999998</v>
      </c>
      <c r="E181">
        <f t="shared" si="8"/>
        <v>117.01482996927047</v>
      </c>
      <c r="O181" s="3">
        <f>Sheet1!F59+Sheet1!D58</f>
        <v>0.37350323971167443</v>
      </c>
    </row>
    <row r="182" spans="1:15" ht="12.75">
      <c r="A182">
        <v>17.8</v>
      </c>
      <c r="B182">
        <f t="shared" si="9"/>
        <v>367.5407664702469</v>
      </c>
      <c r="C182">
        <f>A182*Sheet1!D29</f>
        <v>249.20000000000002</v>
      </c>
      <c r="E182">
        <f t="shared" si="8"/>
        <v>118.34076647024693</v>
      </c>
      <c r="O182" s="3">
        <f>Sheet1!F59+Sheet1!D58</f>
        <v>0.37350323971167443</v>
      </c>
    </row>
    <row r="183" spans="1:15" ht="12.75">
      <c r="A183">
        <v>17.9</v>
      </c>
      <c r="B183">
        <f t="shared" si="9"/>
        <v>370.27417303601754</v>
      </c>
      <c r="C183">
        <f>A183*Sheet1!D29</f>
        <v>250.59999999999997</v>
      </c>
      <c r="E183">
        <f t="shared" si="8"/>
        <v>119.67417303601759</v>
      </c>
      <c r="O183" s="3">
        <f>Sheet1!F59+Sheet1!D58</f>
        <v>0.37350323971167443</v>
      </c>
    </row>
    <row r="184" spans="1:15" ht="12.75">
      <c r="A184">
        <v>18</v>
      </c>
      <c r="B184">
        <f t="shared" si="9"/>
        <v>373.0150496665825</v>
      </c>
      <c r="C184">
        <f>A184*Sheet1!D29</f>
        <v>252</v>
      </c>
      <c r="E184">
        <f t="shared" si="8"/>
        <v>121.01504966658251</v>
      </c>
      <c r="O184" s="3">
        <f>Sheet1!F59+Sheet1!D58</f>
        <v>0.37350323971167443</v>
      </c>
    </row>
    <row r="185" spans="1:15" ht="12.75">
      <c r="A185">
        <v>18.1</v>
      </c>
      <c r="B185">
        <f t="shared" si="9"/>
        <v>375.7633963619417</v>
      </c>
      <c r="C185">
        <f>A185*Sheet1!D29</f>
        <v>253.40000000000003</v>
      </c>
      <c r="E185">
        <f t="shared" si="8"/>
        <v>122.36339636194168</v>
      </c>
      <c r="O185" s="3">
        <f>Sheet1!F59+Sheet1!D58</f>
        <v>0.37350323971167443</v>
      </c>
    </row>
    <row r="186" spans="1:15" ht="12.75">
      <c r="A186">
        <v>18.2</v>
      </c>
      <c r="B186">
        <f t="shared" si="9"/>
        <v>378.519213122095</v>
      </c>
      <c r="C186">
        <f>A186*Sheet1!D29</f>
        <v>254.79999999999998</v>
      </c>
      <c r="E186">
        <f t="shared" si="8"/>
        <v>123.71921312209501</v>
      </c>
      <c r="O186" s="3">
        <f>Sheet1!F59+Sheet1!D58</f>
        <v>0.37350323971167443</v>
      </c>
    </row>
    <row r="187" spans="1:15" ht="12.75">
      <c r="A187">
        <v>18.3</v>
      </c>
      <c r="B187">
        <f t="shared" si="9"/>
        <v>381.28249994704265</v>
      </c>
      <c r="C187">
        <f>A187*Sheet1!D29</f>
        <v>256.2</v>
      </c>
      <c r="E187">
        <f t="shared" si="8"/>
        <v>125.08249994704266</v>
      </c>
      <c r="O187" s="3">
        <f>Sheet1!F59+Sheet1!D58</f>
        <v>0.37350323971167443</v>
      </c>
    </row>
    <row r="188" spans="1:15" ht="12.75">
      <c r="A188">
        <v>18.4</v>
      </c>
      <c r="B188">
        <f t="shared" si="9"/>
        <v>384.05325683678444</v>
      </c>
      <c r="C188">
        <f>A188*Sheet1!D29</f>
        <v>257.59999999999997</v>
      </c>
      <c r="E188">
        <f t="shared" si="8"/>
        <v>126.45325683678448</v>
      </c>
      <c r="O188" s="3">
        <f>Sheet1!F59+Sheet1!D58</f>
        <v>0.37350323971167443</v>
      </c>
    </row>
    <row r="189" spans="1:15" ht="12.75">
      <c r="A189">
        <v>18.5</v>
      </c>
      <c r="B189">
        <f t="shared" si="9"/>
        <v>386.8314837913206</v>
      </c>
      <c r="C189">
        <f>A189*Sheet1!D29</f>
        <v>259</v>
      </c>
      <c r="E189">
        <f t="shared" si="8"/>
        <v>127.83148379132058</v>
      </c>
      <c r="O189" s="3">
        <f>Sheet1!F59+Sheet1!D58</f>
        <v>0.37350323971167443</v>
      </c>
    </row>
    <row r="190" spans="1:15" ht="12.75">
      <c r="A190">
        <v>18.6</v>
      </c>
      <c r="B190">
        <f t="shared" si="9"/>
        <v>389.6171808106509</v>
      </c>
      <c r="C190">
        <f>A190*Sheet1!D29</f>
        <v>260.40000000000003</v>
      </c>
      <c r="E190">
        <f t="shared" si="8"/>
        <v>129.2171808106509</v>
      </c>
      <c r="O190" s="3">
        <f>Sheet1!F59+Sheet1!D58</f>
        <v>0.37350323971167443</v>
      </c>
    </row>
    <row r="191" spans="1:15" ht="12.75">
      <c r="A191">
        <v>18.7</v>
      </c>
      <c r="B191">
        <f t="shared" si="9"/>
        <v>392.41034789477544</v>
      </c>
      <c r="C191">
        <f>A191*Sheet1!D29</f>
        <v>261.8</v>
      </c>
      <c r="E191">
        <f t="shared" si="8"/>
        <v>130.61034789477543</v>
      </c>
      <c r="O191" s="3">
        <f>Sheet1!F59+Sheet1!D58</f>
        <v>0.37350323971167443</v>
      </c>
    </row>
    <row r="192" spans="1:15" ht="12.75">
      <c r="A192">
        <v>18.8</v>
      </c>
      <c r="B192">
        <f t="shared" si="9"/>
        <v>395.2109850436942</v>
      </c>
      <c r="C192">
        <f>A192*Sheet1!D29</f>
        <v>263.2</v>
      </c>
      <c r="E192">
        <f t="shared" si="8"/>
        <v>132.01098504369423</v>
      </c>
      <c r="O192" s="3">
        <f>Sheet1!F59+Sheet1!D58</f>
        <v>0.37350323971167443</v>
      </c>
    </row>
    <row r="193" spans="1:15" ht="12.75">
      <c r="A193">
        <v>18.9</v>
      </c>
      <c r="B193">
        <f t="shared" si="9"/>
        <v>398.0190922574071</v>
      </c>
      <c r="C193">
        <f>A193*Sheet1!D29</f>
        <v>264.59999999999997</v>
      </c>
      <c r="E193">
        <f t="shared" si="8"/>
        <v>133.4190922574072</v>
      </c>
      <c r="O193" s="3">
        <f>Sheet1!F59+Sheet1!D58</f>
        <v>0.37350323971167443</v>
      </c>
    </row>
    <row r="194" spans="1:15" ht="12.75">
      <c r="A194">
        <v>19</v>
      </c>
      <c r="B194">
        <f t="shared" si="9"/>
        <v>400.8346695359145</v>
      </c>
      <c r="C194">
        <f>A194*Sheet1!D29</f>
        <v>266</v>
      </c>
      <c r="E194">
        <f t="shared" si="8"/>
        <v>134.83466953591446</v>
      </c>
      <c r="O194" s="3">
        <f>Sheet1!F59+Sheet1!D58</f>
        <v>0.37350323971167443</v>
      </c>
    </row>
    <row r="195" spans="1:15" ht="12.75">
      <c r="A195">
        <v>19.1</v>
      </c>
      <c r="B195">
        <f t="shared" si="9"/>
        <v>403.65771687921597</v>
      </c>
      <c r="C195">
        <f>A195*Sheet1!D29</f>
        <v>267.40000000000003</v>
      </c>
      <c r="E195">
        <f t="shared" si="8"/>
        <v>136.25771687921596</v>
      </c>
      <c r="O195" s="3">
        <f>Sheet1!F59+Sheet1!D58</f>
        <v>0.37350323971167443</v>
      </c>
    </row>
    <row r="196" spans="1:15" ht="12.75">
      <c r="A196">
        <v>19.2</v>
      </c>
      <c r="B196">
        <f t="shared" si="9"/>
        <v>406.4882342873117</v>
      </c>
      <c r="C196">
        <f>A196*Sheet1!D29</f>
        <v>268.8</v>
      </c>
      <c r="E196">
        <f t="shared" si="8"/>
        <v>137.68823428731164</v>
      </c>
      <c r="O196" s="3">
        <f>Sheet1!F59+Sheet1!D58</f>
        <v>0.37350323971167443</v>
      </c>
    </row>
    <row r="197" spans="1:15" ht="12.75">
      <c r="A197">
        <v>19.3</v>
      </c>
      <c r="B197">
        <f t="shared" si="9"/>
        <v>409.32622176020163</v>
      </c>
      <c r="C197">
        <f>A197*Sheet1!D29</f>
        <v>270.2</v>
      </c>
      <c r="E197">
        <f t="shared" si="8"/>
        <v>139.12622176020162</v>
      </c>
      <c r="O197" s="3">
        <f>Sheet1!F59+Sheet1!D58</f>
        <v>0.37350323971167443</v>
      </c>
    </row>
    <row r="198" spans="1:15" ht="12.75">
      <c r="A198">
        <v>19.4</v>
      </c>
      <c r="B198">
        <f t="shared" si="9"/>
        <v>412.1716792978857</v>
      </c>
      <c r="C198">
        <f>A198*Sheet1!D29</f>
        <v>271.59999999999997</v>
      </c>
      <c r="E198">
        <f aca="true" t="shared" si="10" ref="E198:E261">(A198*A198)*O198</f>
        <v>140.57167929788577</v>
      </c>
      <c r="O198" s="3">
        <f>Sheet1!F59+Sheet1!D58</f>
        <v>0.37350323971167443</v>
      </c>
    </row>
    <row r="199" spans="1:15" ht="12.75">
      <c r="A199">
        <v>19.5</v>
      </c>
      <c r="B199">
        <f t="shared" si="9"/>
        <v>415.02460690036423</v>
      </c>
      <c r="C199">
        <f>A199*Sheet1!D29</f>
        <v>273</v>
      </c>
      <c r="E199">
        <f t="shared" si="10"/>
        <v>142.0246069003642</v>
      </c>
      <c r="O199" s="3">
        <f>Sheet1!F59+Sheet1!D58</f>
        <v>0.37350323971167443</v>
      </c>
    </row>
    <row r="200" spans="1:15" ht="12.75">
      <c r="A200">
        <v>19.6</v>
      </c>
      <c r="B200">
        <f aca="true" t="shared" si="11" ref="B200:B263">C200+E200</f>
        <v>417.8850045676369</v>
      </c>
      <c r="C200">
        <f>A200*Sheet1!D29</f>
        <v>274.40000000000003</v>
      </c>
      <c r="E200">
        <f t="shared" si="10"/>
        <v>143.48500456763688</v>
      </c>
      <c r="O200" s="3">
        <f>Sheet1!F59+Sheet1!D58</f>
        <v>0.37350323971167443</v>
      </c>
    </row>
    <row r="201" spans="1:15" ht="12.75">
      <c r="A201">
        <v>19.7</v>
      </c>
      <c r="B201">
        <f t="shared" si="11"/>
        <v>420.75287229970377</v>
      </c>
      <c r="C201">
        <f>A201*Sheet1!D29</f>
        <v>275.8</v>
      </c>
      <c r="E201">
        <f t="shared" si="10"/>
        <v>144.95287229970373</v>
      </c>
      <c r="O201" s="3">
        <f>Sheet1!F59+Sheet1!D58</f>
        <v>0.37350323971167443</v>
      </c>
    </row>
    <row r="202" spans="1:15" ht="12.75">
      <c r="A202">
        <v>19.8</v>
      </c>
      <c r="B202">
        <f t="shared" si="11"/>
        <v>423.6282100965648</v>
      </c>
      <c r="C202">
        <f>A202*Sheet1!D29</f>
        <v>277.2</v>
      </c>
      <c r="E202">
        <f t="shared" si="10"/>
        <v>146.42821009656484</v>
      </c>
      <c r="O202" s="3">
        <f>Sheet1!F59+Sheet1!D58</f>
        <v>0.37350323971167443</v>
      </c>
    </row>
    <row r="203" spans="1:15" ht="12.75">
      <c r="A203">
        <v>19.9</v>
      </c>
      <c r="B203">
        <f t="shared" si="11"/>
        <v>426.5110179582201</v>
      </c>
      <c r="C203">
        <f>A203*Sheet1!D29</f>
        <v>278.59999999999997</v>
      </c>
      <c r="E203">
        <f t="shared" si="10"/>
        <v>147.91101795822016</v>
      </c>
      <c r="O203" s="3">
        <f>Sheet1!F59+Sheet1!D58</f>
        <v>0.37350323971167443</v>
      </c>
    </row>
    <row r="204" spans="1:15" ht="12.75">
      <c r="A204">
        <v>20</v>
      </c>
      <c r="B204">
        <f t="shared" si="11"/>
        <v>429.40129588466976</v>
      </c>
      <c r="C204">
        <f>A204*Sheet1!D29</f>
        <v>280</v>
      </c>
      <c r="E204">
        <f t="shared" si="10"/>
        <v>149.40129588466976</v>
      </c>
      <c r="O204" s="3">
        <f>Sheet1!F59+Sheet1!D58</f>
        <v>0.37350323971167443</v>
      </c>
    </row>
    <row r="205" spans="1:15" ht="12.75">
      <c r="A205">
        <v>20.5</v>
      </c>
      <c r="B205">
        <f t="shared" si="11"/>
        <v>443.9647364888312</v>
      </c>
      <c r="C205">
        <f>A205*Sheet1!D29</f>
        <v>287</v>
      </c>
      <c r="E205">
        <f t="shared" si="10"/>
        <v>156.9647364888312</v>
      </c>
      <c r="O205" s="3">
        <f>Sheet1!F59+Sheet1!D58</f>
        <v>0.37350323971167443</v>
      </c>
    </row>
    <row r="206" spans="1:15" ht="12.75">
      <c r="A206">
        <v>21</v>
      </c>
      <c r="B206">
        <f t="shared" si="11"/>
        <v>458.7149287128484</v>
      </c>
      <c r="C206">
        <f>A206*Sheet1!D29</f>
        <v>294</v>
      </c>
      <c r="E206">
        <f t="shared" si="10"/>
        <v>164.71492871284843</v>
      </c>
      <c r="O206" s="3">
        <f>Sheet1!F59+Sheet1!D58</f>
        <v>0.37350323971167443</v>
      </c>
    </row>
    <row r="207" spans="1:15" ht="12.75">
      <c r="A207">
        <v>21.5</v>
      </c>
      <c r="B207">
        <f t="shared" si="11"/>
        <v>473.6518725567215</v>
      </c>
      <c r="C207">
        <f>A207*Sheet1!D29</f>
        <v>301</v>
      </c>
      <c r="E207">
        <f t="shared" si="10"/>
        <v>172.65187255672151</v>
      </c>
      <c r="O207" s="3">
        <f>Sheet1!F59+Sheet1!D58</f>
        <v>0.37350323971167443</v>
      </c>
    </row>
    <row r="208" spans="1:15" ht="12.75">
      <c r="A208">
        <v>22</v>
      </c>
      <c r="B208">
        <f t="shared" si="11"/>
        <v>488.77556802045046</v>
      </c>
      <c r="C208">
        <f>A208*Sheet1!D29</f>
        <v>308</v>
      </c>
      <c r="E208">
        <f t="shared" si="10"/>
        <v>180.77556802045044</v>
      </c>
      <c r="O208" s="3">
        <f>Sheet1!F59+Sheet1!D58</f>
        <v>0.37350323971167443</v>
      </c>
    </row>
    <row r="209" spans="1:15" ht="12.75">
      <c r="A209">
        <v>22.5</v>
      </c>
      <c r="B209">
        <f t="shared" si="11"/>
        <v>504.08601510403514</v>
      </c>
      <c r="C209">
        <f>A209*Sheet1!D29</f>
        <v>315</v>
      </c>
      <c r="E209">
        <f t="shared" si="10"/>
        <v>189.08601510403517</v>
      </c>
      <c r="O209" s="3">
        <f>Sheet1!F59+Sheet1!D58</f>
        <v>0.37350323971167443</v>
      </c>
    </row>
    <row r="210" spans="1:15" ht="12.75">
      <c r="A210">
        <v>23</v>
      </c>
      <c r="B210">
        <f t="shared" si="11"/>
        <v>519.5832138074758</v>
      </c>
      <c r="C210">
        <f>A210*Sheet1!D29</f>
        <v>322</v>
      </c>
      <c r="E210">
        <f t="shared" si="10"/>
        <v>197.58321380747577</v>
      </c>
      <c r="O210" s="3">
        <f>Sheet1!F59+Sheet1!D58</f>
        <v>0.37350323971167443</v>
      </c>
    </row>
    <row r="211" spans="1:15" ht="12.75">
      <c r="A211">
        <v>23.5</v>
      </c>
      <c r="B211">
        <f t="shared" si="11"/>
        <v>535.2671641307722</v>
      </c>
      <c r="C211">
        <f>A211*Sheet1!D29</f>
        <v>329</v>
      </c>
      <c r="E211">
        <f t="shared" si="10"/>
        <v>206.26716413077222</v>
      </c>
      <c r="O211" s="3">
        <f>Sheet1!F59+Sheet1!D58</f>
        <v>0.37350323971167443</v>
      </c>
    </row>
    <row r="212" spans="1:15" ht="12.75">
      <c r="A212">
        <v>24</v>
      </c>
      <c r="B212">
        <f t="shared" si="11"/>
        <v>551.1378660739244</v>
      </c>
      <c r="C212">
        <f>A212*Sheet1!D29</f>
        <v>336</v>
      </c>
      <c r="E212">
        <f t="shared" si="10"/>
        <v>215.13786607392447</v>
      </c>
      <c r="O212" s="3">
        <f>Sheet1!F59+Sheet1!D58</f>
        <v>0.37350323971167443</v>
      </c>
    </row>
    <row r="213" spans="1:15" ht="12.75">
      <c r="A213">
        <v>24.5</v>
      </c>
      <c r="B213">
        <f t="shared" si="11"/>
        <v>567.1953196369326</v>
      </c>
      <c r="C213">
        <f>A213*Sheet1!D29</f>
        <v>343</v>
      </c>
      <c r="E213">
        <f t="shared" si="10"/>
        <v>224.19531963693257</v>
      </c>
      <c r="O213" s="3">
        <f>Sheet1!F59+Sheet1!D58</f>
        <v>0.37350323971167443</v>
      </c>
    </row>
    <row r="214" spans="1:15" ht="12.75">
      <c r="A214">
        <v>25</v>
      </c>
      <c r="B214">
        <f t="shared" si="11"/>
        <v>583.4395248197966</v>
      </c>
      <c r="C214">
        <f>A214*Sheet1!D29</f>
        <v>350</v>
      </c>
      <c r="E214">
        <f t="shared" si="10"/>
        <v>233.43952481979653</v>
      </c>
      <c r="O214" s="3">
        <f>Sheet1!F59+Sheet1!D58</f>
        <v>0.37350323971167443</v>
      </c>
    </row>
    <row r="215" spans="1:15" ht="12.75">
      <c r="A215">
        <v>25.5</v>
      </c>
      <c r="B215">
        <f t="shared" si="11"/>
        <v>599.8704816225163</v>
      </c>
      <c r="C215">
        <f>A215*Sheet1!D29</f>
        <v>357</v>
      </c>
      <c r="E215">
        <f t="shared" si="10"/>
        <v>242.8704816225163</v>
      </c>
      <c r="O215" s="3">
        <f>Sheet1!F59+Sheet1!D58</f>
        <v>0.37350323971167443</v>
      </c>
    </row>
    <row r="216" spans="1:15" ht="12.75">
      <c r="A216">
        <v>26</v>
      </c>
      <c r="B216">
        <f t="shared" si="11"/>
        <v>616.4881900450919</v>
      </c>
      <c r="C216">
        <f>A216*Sheet1!D29</f>
        <v>364</v>
      </c>
      <c r="E216">
        <f t="shared" si="10"/>
        <v>252.48819004509193</v>
      </c>
      <c r="O216" s="3">
        <f>Sheet1!F59+Sheet1!D58</f>
        <v>0.37350323971167443</v>
      </c>
    </row>
    <row r="217" spans="1:15" ht="12.75">
      <c r="A217">
        <v>26.5</v>
      </c>
      <c r="B217">
        <f t="shared" si="11"/>
        <v>633.2926500875234</v>
      </c>
      <c r="C217">
        <f>A217*Sheet1!D29</f>
        <v>371</v>
      </c>
      <c r="E217">
        <f t="shared" si="10"/>
        <v>262.2926500875234</v>
      </c>
      <c r="O217" s="3">
        <f>Sheet1!F59+Sheet1!D58</f>
        <v>0.37350323971167443</v>
      </c>
    </row>
    <row r="218" spans="1:15" ht="12.75">
      <c r="A218">
        <v>27</v>
      </c>
      <c r="B218">
        <f t="shared" si="11"/>
        <v>650.2838617498107</v>
      </c>
      <c r="C218">
        <f>A218*Sheet1!D29</f>
        <v>378</v>
      </c>
      <c r="E218">
        <f t="shared" si="10"/>
        <v>272.2838617498107</v>
      </c>
      <c r="O218" s="3">
        <f>Sheet1!F59+Sheet1!D58</f>
        <v>0.37350323971167443</v>
      </c>
    </row>
    <row r="219" spans="1:15" ht="12.75">
      <c r="A219">
        <v>27.5</v>
      </c>
      <c r="B219">
        <f t="shared" si="11"/>
        <v>667.4618250319538</v>
      </c>
      <c r="C219">
        <f>A219*Sheet1!D29</f>
        <v>385</v>
      </c>
      <c r="E219">
        <f t="shared" si="10"/>
        <v>282.46182503195377</v>
      </c>
      <c r="O219" s="3">
        <f>Sheet1!F59+Sheet1!D58</f>
        <v>0.37350323971167443</v>
      </c>
    </row>
    <row r="220" spans="1:15" ht="12.75">
      <c r="A220">
        <v>28</v>
      </c>
      <c r="B220">
        <f t="shared" si="11"/>
        <v>684.8265399339527</v>
      </c>
      <c r="C220">
        <f>A220*Sheet1!D29</f>
        <v>392</v>
      </c>
      <c r="E220">
        <f t="shared" si="10"/>
        <v>292.82653993395274</v>
      </c>
      <c r="O220" s="3">
        <f>Sheet1!F59+Sheet1!D58</f>
        <v>0.37350323971167443</v>
      </c>
    </row>
    <row r="221" spans="1:15" ht="12.75">
      <c r="A221">
        <v>28.5</v>
      </c>
      <c r="B221">
        <f t="shared" si="11"/>
        <v>702.3780064558075</v>
      </c>
      <c r="C221">
        <f>A221*Sheet1!D29</f>
        <v>399</v>
      </c>
      <c r="E221">
        <f t="shared" si="10"/>
        <v>303.37800645580757</v>
      </c>
      <c r="O221" s="3">
        <f>Sheet1!F59+Sheet1!D58</f>
        <v>0.37350323971167443</v>
      </c>
    </row>
    <row r="222" spans="1:15" ht="12.75">
      <c r="A222">
        <v>29</v>
      </c>
      <c r="B222">
        <f t="shared" si="11"/>
        <v>720.1162245975181</v>
      </c>
      <c r="C222">
        <f>A222*Sheet1!D29</f>
        <v>406</v>
      </c>
      <c r="E222">
        <f t="shared" si="10"/>
        <v>314.11622459751817</v>
      </c>
      <c r="O222" s="3">
        <f>Sheet1!F59+Sheet1!D58</f>
        <v>0.37350323971167443</v>
      </c>
    </row>
    <row r="223" spans="1:15" ht="12.75">
      <c r="A223">
        <v>29.5</v>
      </c>
      <c r="B223">
        <f t="shared" si="11"/>
        <v>738.0411943590847</v>
      </c>
      <c r="C223">
        <f>A223*Sheet1!D29</f>
        <v>413</v>
      </c>
      <c r="E223">
        <f t="shared" si="10"/>
        <v>325.04119435908467</v>
      </c>
      <c r="O223" s="3">
        <f>Sheet1!F59+Sheet1!D58</f>
        <v>0.37350323971167443</v>
      </c>
    </row>
    <row r="224" spans="1:15" ht="12.75">
      <c r="A224">
        <v>30</v>
      </c>
      <c r="B224">
        <f t="shared" si="11"/>
        <v>756.1529157405071</v>
      </c>
      <c r="C224">
        <f>A224*Sheet1!D29</f>
        <v>420</v>
      </c>
      <c r="E224">
        <f t="shared" si="10"/>
        <v>336.152915740507</v>
      </c>
      <c r="O224" s="3">
        <f>Sheet1!F59+Sheet1!D58</f>
        <v>0.37350323971167443</v>
      </c>
    </row>
    <row r="225" spans="1:15" ht="12.75">
      <c r="A225">
        <v>30.5</v>
      </c>
      <c r="B225">
        <f t="shared" si="11"/>
        <v>774.4513887417852</v>
      </c>
      <c r="C225">
        <f>A225*Sheet1!D29</f>
        <v>427</v>
      </c>
      <c r="E225">
        <f t="shared" si="10"/>
        <v>347.45138874178514</v>
      </c>
      <c r="O225" s="3">
        <f>Sheet1!F59+Sheet1!D58</f>
        <v>0.37350323971167443</v>
      </c>
    </row>
    <row r="226" spans="1:15" ht="12.75">
      <c r="A226">
        <v>31</v>
      </c>
      <c r="B226">
        <f t="shared" si="11"/>
        <v>792.9366133629192</v>
      </c>
      <c r="C226">
        <f>A226*Sheet1!D29</f>
        <v>434</v>
      </c>
      <c r="E226">
        <f t="shared" si="10"/>
        <v>358.9366133629191</v>
      </c>
      <c r="O226" s="3">
        <f>Sheet1!F59+Sheet1!D58</f>
        <v>0.37350323971167443</v>
      </c>
    </row>
    <row r="227" spans="1:15" ht="12.75">
      <c r="A227">
        <v>31.5</v>
      </c>
      <c r="B227">
        <f t="shared" si="11"/>
        <v>811.608589603909</v>
      </c>
      <c r="C227">
        <f>A227*Sheet1!D29</f>
        <v>441</v>
      </c>
      <c r="E227">
        <f t="shared" si="10"/>
        <v>370.60858960390897</v>
      </c>
      <c r="O227" s="3">
        <f>Sheet1!F59+Sheet1!D58</f>
        <v>0.37350323971167443</v>
      </c>
    </row>
    <row r="228" spans="1:15" ht="12.75">
      <c r="A228">
        <v>32</v>
      </c>
      <c r="B228">
        <f t="shared" si="11"/>
        <v>830.4673174647546</v>
      </c>
      <c r="C228">
        <f>A228*Sheet1!D29</f>
        <v>448</v>
      </c>
      <c r="E228">
        <f t="shared" si="10"/>
        <v>382.4673174647546</v>
      </c>
      <c r="O228" s="3">
        <f>Sheet1!F59+Sheet1!D58</f>
        <v>0.37350323971167443</v>
      </c>
    </row>
    <row r="229" spans="1:15" ht="12.75">
      <c r="A229">
        <v>32.5</v>
      </c>
      <c r="B229">
        <f t="shared" si="11"/>
        <v>849.5127969454561</v>
      </c>
      <c r="C229">
        <f>A229*Sheet1!D29</f>
        <v>455</v>
      </c>
      <c r="E229">
        <f t="shared" si="10"/>
        <v>394.5127969454561</v>
      </c>
      <c r="O229" s="3">
        <f>Sheet1!F59+Sheet1!D58</f>
        <v>0.37350323971167443</v>
      </c>
    </row>
    <row r="230" spans="1:15" ht="12.75">
      <c r="A230">
        <v>33</v>
      </c>
      <c r="B230">
        <f t="shared" si="11"/>
        <v>868.7450280460134</v>
      </c>
      <c r="C230">
        <f>A230*Sheet1!D29</f>
        <v>462</v>
      </c>
      <c r="E230">
        <f t="shared" si="10"/>
        <v>406.74502804601343</v>
      </c>
      <c r="O230" s="3">
        <f>Sheet1!F59+Sheet1!D58</f>
        <v>0.37350323971167443</v>
      </c>
    </row>
    <row r="231" spans="1:15" ht="12.75">
      <c r="A231">
        <v>33.5</v>
      </c>
      <c r="B231">
        <f t="shared" si="11"/>
        <v>888.1640107664266</v>
      </c>
      <c r="C231">
        <f>A231*Sheet1!D29</f>
        <v>469</v>
      </c>
      <c r="E231">
        <f t="shared" si="10"/>
        <v>419.1640107664266</v>
      </c>
      <c r="O231" s="3">
        <f>Sheet1!F59+Sheet1!D58</f>
        <v>0.37350323971167443</v>
      </c>
    </row>
    <row r="232" spans="1:15" ht="12.75">
      <c r="A232">
        <v>34</v>
      </c>
      <c r="B232">
        <f t="shared" si="11"/>
        <v>907.7697451066956</v>
      </c>
      <c r="C232">
        <f>A232*Sheet1!D29</f>
        <v>476</v>
      </c>
      <c r="E232">
        <f t="shared" si="10"/>
        <v>431.76974510669567</v>
      </c>
      <c r="O232" s="3">
        <f>Sheet1!F59+Sheet1!D58</f>
        <v>0.37350323971167443</v>
      </c>
    </row>
    <row r="233" spans="1:15" ht="12.75">
      <c r="A233">
        <v>34.5</v>
      </c>
      <c r="B233">
        <f t="shared" si="11"/>
        <v>927.5622310668205</v>
      </c>
      <c r="C233">
        <f>A233*Sheet1!D29</f>
        <v>483</v>
      </c>
      <c r="E233">
        <f t="shared" si="10"/>
        <v>444.5622310668205</v>
      </c>
      <c r="O233" s="3">
        <f>Sheet1!F59+Sheet1!D58</f>
        <v>0.37350323971167443</v>
      </c>
    </row>
    <row r="234" spans="1:15" ht="12.75">
      <c r="A234">
        <v>35</v>
      </c>
      <c r="B234">
        <f t="shared" si="11"/>
        <v>947.5414686468011</v>
      </c>
      <c r="C234">
        <f>A234*Sheet1!D29</f>
        <v>490</v>
      </c>
      <c r="E234">
        <f t="shared" si="10"/>
        <v>457.54146864680115</v>
      </c>
      <c r="O234" s="3">
        <f>Sheet1!F59+Sheet1!D58</f>
        <v>0.37350323971167443</v>
      </c>
    </row>
    <row r="235" spans="1:15" ht="12.75">
      <c r="A235">
        <v>35.5</v>
      </c>
      <c r="B235">
        <f t="shared" si="11"/>
        <v>967.7074578466377</v>
      </c>
      <c r="C235">
        <f>A235*Sheet1!D29</f>
        <v>497</v>
      </c>
      <c r="E235">
        <f t="shared" si="10"/>
        <v>470.7074578466377</v>
      </c>
      <c r="O235" s="3">
        <f>Sheet1!F59+Sheet1!D58</f>
        <v>0.37350323971167443</v>
      </c>
    </row>
    <row r="236" spans="1:15" ht="12.75">
      <c r="A236">
        <v>36</v>
      </c>
      <c r="B236">
        <f t="shared" si="11"/>
        <v>988.06019866633</v>
      </c>
      <c r="C236">
        <f>A236*Sheet1!D29</f>
        <v>504</v>
      </c>
      <c r="E236">
        <f t="shared" si="10"/>
        <v>484.06019866633005</v>
      </c>
      <c r="O236" s="3">
        <f>Sheet1!F59+Sheet1!D58</f>
        <v>0.37350323971167443</v>
      </c>
    </row>
    <row r="237" spans="1:15" ht="12.75">
      <c r="A237">
        <v>36.5</v>
      </c>
      <c r="B237">
        <f t="shared" si="11"/>
        <v>1008.5996911058783</v>
      </c>
      <c r="C237">
        <f>A237*Sheet1!D29</f>
        <v>511</v>
      </c>
      <c r="E237">
        <f t="shared" si="10"/>
        <v>497.59969110587826</v>
      </c>
      <c r="O237" s="3">
        <f>Sheet1!F59+Sheet1!D58</f>
        <v>0.37350323971167443</v>
      </c>
    </row>
    <row r="238" spans="1:15" ht="12.75">
      <c r="A238">
        <v>37</v>
      </c>
      <c r="B238">
        <f t="shared" si="11"/>
        <v>1029.3259351652823</v>
      </c>
      <c r="C238">
        <f>A238*Sheet1!D29</f>
        <v>518</v>
      </c>
      <c r="E238">
        <f t="shared" si="10"/>
        <v>511.3259351652823</v>
      </c>
      <c r="O238" s="3">
        <f>Sheet1!F59+Sheet1!D58</f>
        <v>0.37350323971167443</v>
      </c>
    </row>
    <row r="239" spans="1:15" ht="12.75">
      <c r="A239">
        <v>37.5</v>
      </c>
      <c r="B239">
        <f t="shared" si="11"/>
        <v>1050.2389308445422</v>
      </c>
      <c r="C239">
        <f>A239*Sheet1!D29</f>
        <v>525</v>
      </c>
      <c r="E239">
        <f t="shared" si="10"/>
        <v>525.2389308445422</v>
      </c>
      <c r="O239" s="3">
        <f>Sheet1!F59+Sheet1!D58</f>
        <v>0.37350323971167443</v>
      </c>
    </row>
    <row r="240" spans="1:15" ht="12.75">
      <c r="A240">
        <v>38</v>
      </c>
      <c r="B240">
        <f t="shared" si="11"/>
        <v>1071.338678143658</v>
      </c>
      <c r="C240">
        <f>A240*Sheet1!D29</f>
        <v>532</v>
      </c>
      <c r="E240">
        <f t="shared" si="10"/>
        <v>539.3386781436578</v>
      </c>
      <c r="O240" s="3">
        <f>Sheet1!F59+Sheet1!D58</f>
        <v>0.37350323971167443</v>
      </c>
    </row>
    <row r="241" spans="1:15" ht="12.75">
      <c r="A241">
        <v>38.5</v>
      </c>
      <c r="B241">
        <f t="shared" si="11"/>
        <v>1092.6251770626295</v>
      </c>
      <c r="C241">
        <f>A241*Sheet1!D29</f>
        <v>539</v>
      </c>
      <c r="E241">
        <f t="shared" si="10"/>
        <v>553.6251770626294</v>
      </c>
      <c r="O241" s="3">
        <f>Sheet1!F59+Sheet1!D58</f>
        <v>0.37350323971167443</v>
      </c>
    </row>
    <row r="242" spans="1:15" ht="12.75">
      <c r="A242">
        <v>39</v>
      </c>
      <c r="B242">
        <f t="shared" si="11"/>
        <v>1114.098427601457</v>
      </c>
      <c r="C242">
        <f>A242*Sheet1!D29</f>
        <v>546</v>
      </c>
      <c r="E242">
        <f t="shared" si="10"/>
        <v>568.0984276014568</v>
      </c>
      <c r="O242" s="3">
        <f>Sheet1!F59+Sheet1!D58</f>
        <v>0.37350323971167443</v>
      </c>
    </row>
    <row r="243" spans="1:15" ht="12.75">
      <c r="A243">
        <v>39.5</v>
      </c>
      <c r="B243">
        <f t="shared" si="11"/>
        <v>1135.7584297601402</v>
      </c>
      <c r="C243">
        <f>A243*Sheet1!D29</f>
        <v>553</v>
      </c>
      <c r="E243">
        <f t="shared" si="10"/>
        <v>582.7584297601401</v>
      </c>
      <c r="O243" s="3">
        <f>Sheet1!F59+Sheet1!D58</f>
        <v>0.37350323971167443</v>
      </c>
    </row>
    <row r="244" spans="1:15" ht="12.75">
      <c r="A244">
        <v>40</v>
      </c>
      <c r="B244">
        <f t="shared" si="11"/>
        <v>1157.605183538679</v>
      </c>
      <c r="C244">
        <f>A244*Sheet1!D29</f>
        <v>560</v>
      </c>
      <c r="E244">
        <f t="shared" si="10"/>
        <v>597.6051835386791</v>
      </c>
      <c r="O244" s="3">
        <f>Sheet1!F59+Sheet1!D58</f>
        <v>0.37350323971167443</v>
      </c>
    </row>
    <row r="245" spans="1:15" ht="12.75">
      <c r="A245">
        <v>40.5</v>
      </c>
      <c r="B245">
        <f t="shared" si="11"/>
        <v>1179.638688937074</v>
      </c>
      <c r="C245">
        <f>A245*Sheet1!D29</f>
        <v>567</v>
      </c>
      <c r="E245">
        <f t="shared" si="10"/>
        <v>612.638688937074</v>
      </c>
      <c r="O245" s="3">
        <f>Sheet1!F59+Sheet1!D58</f>
        <v>0.37350323971167443</v>
      </c>
    </row>
    <row r="246" spans="1:15" ht="12.75">
      <c r="A246">
        <v>41</v>
      </c>
      <c r="B246">
        <f t="shared" si="11"/>
        <v>1201.8589459553248</v>
      </c>
      <c r="C246">
        <f>A246*Sheet1!D29</f>
        <v>574</v>
      </c>
      <c r="E246">
        <f t="shared" si="10"/>
        <v>627.8589459553248</v>
      </c>
      <c r="O246" s="3">
        <f>Sheet1!F59+Sheet1!D58</f>
        <v>0.37350323971167443</v>
      </c>
    </row>
    <row r="247" spans="1:15" ht="12.75">
      <c r="A247">
        <v>41.5</v>
      </c>
      <c r="B247">
        <f t="shared" si="11"/>
        <v>1224.2659545934312</v>
      </c>
      <c r="C247">
        <f>A247*Sheet1!D29</f>
        <v>581</v>
      </c>
      <c r="E247">
        <f t="shared" si="10"/>
        <v>643.2659545934313</v>
      </c>
      <c r="O247" s="3">
        <f>Sheet1!F59+Sheet1!D58</f>
        <v>0.37350323971167443</v>
      </c>
    </row>
    <row r="248" spans="1:15" ht="12.75">
      <c r="A248">
        <v>42</v>
      </c>
      <c r="B248">
        <f t="shared" si="11"/>
        <v>1246.8597148513936</v>
      </c>
      <c r="C248">
        <f>A248*Sheet1!D29</f>
        <v>588</v>
      </c>
      <c r="E248">
        <f t="shared" si="10"/>
        <v>658.8597148513937</v>
      </c>
      <c r="O248" s="3">
        <f>Sheet1!F59+Sheet1!D58</f>
        <v>0.37350323971167443</v>
      </c>
    </row>
    <row r="249" spans="1:15" ht="12.75">
      <c r="A249">
        <v>42.5</v>
      </c>
      <c r="B249">
        <f t="shared" si="11"/>
        <v>1269.640226729212</v>
      </c>
      <c r="C249">
        <f>A249*Sheet1!D29</f>
        <v>595</v>
      </c>
      <c r="E249">
        <f t="shared" si="10"/>
        <v>674.6402267292119</v>
      </c>
      <c r="O249" s="3">
        <f>Sheet1!F59+Sheet1!D58</f>
        <v>0.37350323971167443</v>
      </c>
    </row>
    <row r="250" spans="1:15" ht="12.75">
      <c r="A250">
        <v>43</v>
      </c>
      <c r="B250">
        <f t="shared" si="11"/>
        <v>1292.607490226886</v>
      </c>
      <c r="C250">
        <f>A250*Sheet1!D29</f>
        <v>602</v>
      </c>
      <c r="E250">
        <f t="shared" si="10"/>
        <v>690.6074902268861</v>
      </c>
      <c r="O250" s="3">
        <f>Sheet1!F59+Sheet1!D58</f>
        <v>0.37350323971167443</v>
      </c>
    </row>
    <row r="251" spans="1:15" ht="12.75">
      <c r="A251">
        <v>43.5</v>
      </c>
      <c r="B251">
        <f t="shared" si="11"/>
        <v>1315.761505344416</v>
      </c>
      <c r="C251">
        <f>A251*Sheet1!D29</f>
        <v>609</v>
      </c>
      <c r="E251">
        <f t="shared" si="10"/>
        <v>706.7615053444159</v>
      </c>
      <c r="O251" s="3">
        <f>Sheet1!F59+Sheet1!D58</f>
        <v>0.37350323971167443</v>
      </c>
    </row>
    <row r="252" spans="1:15" ht="12.75">
      <c r="A252">
        <v>44</v>
      </c>
      <c r="B252">
        <f t="shared" si="11"/>
        <v>1339.1022720818019</v>
      </c>
      <c r="C252">
        <f>A252*Sheet1!D29</f>
        <v>616</v>
      </c>
      <c r="E252">
        <f t="shared" si="10"/>
        <v>723.1022720818017</v>
      </c>
      <c r="O252" s="3">
        <f>Sheet1!F59+Sheet1!D58</f>
        <v>0.37350323971167443</v>
      </c>
    </row>
    <row r="253" spans="1:15" ht="12.75">
      <c r="A253">
        <v>44.5</v>
      </c>
      <c r="B253">
        <f t="shared" si="11"/>
        <v>1362.6297904390433</v>
      </c>
      <c r="C253">
        <f>A253*Sheet1!D29</f>
        <v>623</v>
      </c>
      <c r="E253">
        <f t="shared" si="10"/>
        <v>739.6297904390433</v>
      </c>
      <c r="O253" s="3">
        <f>Sheet1!F59+Sheet1!D58</f>
        <v>0.37350323971167443</v>
      </c>
    </row>
    <row r="254" spans="1:15" ht="12.75">
      <c r="A254">
        <v>45</v>
      </c>
      <c r="B254">
        <f t="shared" si="11"/>
        <v>1386.3440604161406</v>
      </c>
      <c r="C254">
        <f>A254*Sheet1!D29</f>
        <v>630</v>
      </c>
      <c r="E254">
        <f t="shared" si="10"/>
        <v>756.3440604161407</v>
      </c>
      <c r="O254" s="3">
        <f>Sheet1!F59+Sheet1!D58</f>
        <v>0.37350323971167443</v>
      </c>
    </row>
    <row r="255" spans="1:15" ht="12.75">
      <c r="A255">
        <v>45.5</v>
      </c>
      <c r="B255">
        <f t="shared" si="11"/>
        <v>1410.245082013094</v>
      </c>
      <c r="C255">
        <f>A255*Sheet1!D29</f>
        <v>637</v>
      </c>
      <c r="E255">
        <f t="shared" si="10"/>
        <v>773.245082013094</v>
      </c>
      <c r="O255" s="3">
        <f>Sheet1!F59+Sheet1!D58</f>
        <v>0.37350323971167443</v>
      </c>
    </row>
    <row r="256" spans="1:15" ht="12.75">
      <c r="A256">
        <v>46</v>
      </c>
      <c r="B256">
        <f t="shared" si="11"/>
        <v>1434.332855229903</v>
      </c>
      <c r="C256">
        <f>A256*Sheet1!D29</f>
        <v>644</v>
      </c>
      <c r="E256">
        <f t="shared" si="10"/>
        <v>790.3328552299031</v>
      </c>
      <c r="O256" s="3">
        <f>Sheet1!F59+Sheet1!D58</f>
        <v>0.37350323971167443</v>
      </c>
    </row>
    <row r="257" spans="1:15" ht="12.75">
      <c r="A257">
        <v>46.5</v>
      </c>
      <c r="B257">
        <f t="shared" si="11"/>
        <v>1458.607380066568</v>
      </c>
      <c r="C257">
        <f>A257*Sheet1!D29</f>
        <v>651</v>
      </c>
      <c r="E257">
        <f t="shared" si="10"/>
        <v>807.607380066568</v>
      </c>
      <c r="O257" s="3">
        <f>Sheet1!F59+Sheet1!D58</f>
        <v>0.37350323971167443</v>
      </c>
    </row>
    <row r="258" spans="1:15" ht="12.75">
      <c r="A258">
        <v>47</v>
      </c>
      <c r="B258">
        <f t="shared" si="11"/>
        <v>1483.068656523089</v>
      </c>
      <c r="C258">
        <f>A258*Sheet1!D29</f>
        <v>658</v>
      </c>
      <c r="E258">
        <f t="shared" si="10"/>
        <v>825.0686565230889</v>
      </c>
      <c r="O258" s="3">
        <f>Sheet1!F59+Sheet1!D58</f>
        <v>0.37350323971167443</v>
      </c>
    </row>
    <row r="259" spans="1:15" ht="12.75">
      <c r="A259">
        <v>47.5</v>
      </c>
      <c r="B259">
        <f t="shared" si="11"/>
        <v>1507.7166845994655</v>
      </c>
      <c r="C259">
        <f>A259*Sheet1!D29</f>
        <v>665</v>
      </c>
      <c r="E259">
        <f t="shared" si="10"/>
        <v>842.7166845994655</v>
      </c>
      <c r="O259" s="3">
        <f>Sheet1!F59+Sheet1!D58</f>
        <v>0.37350323971167443</v>
      </c>
    </row>
    <row r="260" spans="1:15" ht="12.75">
      <c r="A260">
        <v>48</v>
      </c>
      <c r="B260">
        <f t="shared" si="11"/>
        <v>1532.5514642956978</v>
      </c>
      <c r="C260">
        <f>A260*Sheet1!D29</f>
        <v>672</v>
      </c>
      <c r="E260">
        <f t="shared" si="10"/>
        <v>860.5514642956979</v>
      </c>
      <c r="O260" s="3">
        <f>Sheet1!F59+Sheet1!D58</f>
        <v>0.37350323971167443</v>
      </c>
    </row>
    <row r="261" spans="1:15" ht="12.75">
      <c r="A261">
        <v>48.5</v>
      </c>
      <c r="B261">
        <f t="shared" si="11"/>
        <v>1557.5729956117862</v>
      </c>
      <c r="C261">
        <f>A261*Sheet1!D29</f>
        <v>679</v>
      </c>
      <c r="E261">
        <f t="shared" si="10"/>
        <v>878.5729956117862</v>
      </c>
      <c r="O261" s="3">
        <f>Sheet1!F59+Sheet1!D58</f>
        <v>0.37350323971167443</v>
      </c>
    </row>
    <row r="262" spans="1:15" ht="12.75">
      <c r="A262">
        <v>49</v>
      </c>
      <c r="B262">
        <f t="shared" si="11"/>
        <v>1582.7812785477304</v>
      </c>
      <c r="C262">
        <f>A262*Sheet1!D29</f>
        <v>686</v>
      </c>
      <c r="E262">
        <f aca="true" t="shared" si="12" ref="E262:E325">(A262*A262)*O262</f>
        <v>896.7812785477303</v>
      </c>
      <c r="O262" s="3">
        <f>Sheet1!F59+Sheet1!D58</f>
        <v>0.37350323971167443</v>
      </c>
    </row>
    <row r="263" spans="1:15" ht="12.75">
      <c r="A263">
        <v>49.5</v>
      </c>
      <c r="B263">
        <f t="shared" si="11"/>
        <v>1608.1763131035302</v>
      </c>
      <c r="C263">
        <f>A263*Sheet1!D29</f>
        <v>693</v>
      </c>
      <c r="E263">
        <f t="shared" si="12"/>
        <v>915.1763131035302</v>
      </c>
      <c r="O263" s="3">
        <f>Sheet1!F59+Sheet1!D58</f>
        <v>0.37350323971167443</v>
      </c>
    </row>
    <row r="264" spans="1:15" ht="12.75">
      <c r="A264">
        <v>50</v>
      </c>
      <c r="B264">
        <f aca="true" t="shared" si="13" ref="B264:B327">C264+E264</f>
        <v>1633.7580992791861</v>
      </c>
      <c r="C264">
        <f>A264*Sheet1!D29</f>
        <v>700</v>
      </c>
      <c r="E264">
        <f t="shared" si="12"/>
        <v>933.7580992791861</v>
      </c>
      <c r="O264" s="3">
        <f>Sheet1!F59+Sheet1!D58</f>
        <v>0.37350323971167443</v>
      </c>
    </row>
    <row r="265" spans="1:15" ht="12.75">
      <c r="A265">
        <v>51</v>
      </c>
      <c r="B265">
        <f t="shared" si="13"/>
        <v>1685.4819264900652</v>
      </c>
      <c r="C265">
        <f>A265*Sheet1!D29</f>
        <v>714</v>
      </c>
      <c r="E265">
        <f t="shared" si="12"/>
        <v>971.4819264900652</v>
      </c>
      <c r="O265" s="3">
        <f>Sheet1!F59+Sheet1!D58</f>
        <v>0.37350323971167443</v>
      </c>
    </row>
    <row r="266" spans="1:15" ht="12.75">
      <c r="A266">
        <v>52</v>
      </c>
      <c r="B266">
        <f t="shared" si="13"/>
        <v>1737.9527601803677</v>
      </c>
      <c r="C266">
        <f>A266*Sheet1!D29</f>
        <v>728</v>
      </c>
      <c r="E266">
        <f t="shared" si="12"/>
        <v>1009.9527601803677</v>
      </c>
      <c r="O266" s="3">
        <f>Sheet1!F59+Sheet1!D58</f>
        <v>0.37350323971167443</v>
      </c>
    </row>
    <row r="267" spans="1:15" ht="12.75">
      <c r="A267">
        <v>53</v>
      </c>
      <c r="B267">
        <f t="shared" si="13"/>
        <v>1791.1706003500935</v>
      </c>
      <c r="C267">
        <f>A267*Sheet1!D29</f>
        <v>742</v>
      </c>
      <c r="E267">
        <f t="shared" si="12"/>
        <v>1049.1706003500935</v>
      </c>
      <c r="O267" s="3">
        <f>Sheet1!F59+Sheet1!D58</f>
        <v>0.37350323971167443</v>
      </c>
    </row>
    <row r="268" spans="1:15" ht="12.75">
      <c r="A268">
        <v>54</v>
      </c>
      <c r="B268">
        <f t="shared" si="13"/>
        <v>1845.1354469992427</v>
      </c>
      <c r="C268">
        <f>A268*Sheet1!D29</f>
        <v>756</v>
      </c>
      <c r="E268">
        <f t="shared" si="12"/>
        <v>1089.1354469992427</v>
      </c>
      <c r="O268" s="3">
        <f>Sheet1!F59+Sheet1!D58</f>
        <v>0.37350323971167443</v>
      </c>
    </row>
    <row r="269" spans="1:15" ht="12.75">
      <c r="A269">
        <v>55</v>
      </c>
      <c r="B269">
        <f t="shared" si="13"/>
        <v>1899.847300127815</v>
      </c>
      <c r="C269">
        <f>A269*Sheet1!D29</f>
        <v>770</v>
      </c>
      <c r="E269">
        <f t="shared" si="12"/>
        <v>1129.847300127815</v>
      </c>
      <c r="O269" s="3">
        <f>Sheet1!F59+Sheet1!D58</f>
        <v>0.37350323971167443</v>
      </c>
    </row>
    <row r="270" spans="1:15" ht="12.75">
      <c r="A270">
        <v>56</v>
      </c>
      <c r="B270">
        <f t="shared" si="13"/>
        <v>1955.306159735811</v>
      </c>
      <c r="C270">
        <f>A270*Sheet1!D29</f>
        <v>784</v>
      </c>
      <c r="E270">
        <f t="shared" si="12"/>
        <v>1171.306159735811</v>
      </c>
      <c r="O270" s="3">
        <f>Sheet1!F59+Sheet1!D58</f>
        <v>0.37350323971167443</v>
      </c>
    </row>
    <row r="271" spans="1:15" ht="12.75">
      <c r="A271">
        <v>57</v>
      </c>
      <c r="B271">
        <f t="shared" si="13"/>
        <v>2011.5120258232303</v>
      </c>
      <c r="C271">
        <f>A271*Sheet1!D29</f>
        <v>798</v>
      </c>
      <c r="E271">
        <f t="shared" si="12"/>
        <v>1213.5120258232303</v>
      </c>
      <c r="O271" s="3">
        <f>Sheet1!F59+Sheet1!D58</f>
        <v>0.37350323971167443</v>
      </c>
    </row>
    <row r="272" spans="1:15" ht="12.75">
      <c r="A272">
        <v>58</v>
      </c>
      <c r="B272">
        <f t="shared" si="13"/>
        <v>2068.4648983900724</v>
      </c>
      <c r="C272">
        <f>A272*Sheet1!D29</f>
        <v>812</v>
      </c>
      <c r="E272">
        <f t="shared" si="12"/>
        <v>1256.4648983900727</v>
      </c>
      <c r="O272" s="3">
        <f>Sheet1!F59+Sheet1!D58</f>
        <v>0.37350323971167443</v>
      </c>
    </row>
    <row r="273" spans="1:15" ht="12.75">
      <c r="A273">
        <v>59</v>
      </c>
      <c r="B273">
        <f t="shared" si="13"/>
        <v>2126.1647774363387</v>
      </c>
      <c r="C273">
        <f>A273*Sheet1!D29</f>
        <v>826</v>
      </c>
      <c r="E273">
        <f t="shared" si="12"/>
        <v>1300.1647774363387</v>
      </c>
      <c r="O273" s="3">
        <f>Sheet1!F59+Sheet1!D58</f>
        <v>0.37350323971167443</v>
      </c>
    </row>
    <row r="274" spans="1:15" ht="12.75">
      <c r="A274">
        <v>60</v>
      </c>
      <c r="B274">
        <f t="shared" si="13"/>
        <v>2184.6116629620283</v>
      </c>
      <c r="C274">
        <f>A274*Sheet1!D29</f>
        <v>840</v>
      </c>
      <c r="E274">
        <f t="shared" si="12"/>
        <v>1344.611662962028</v>
      </c>
      <c r="O274" s="3">
        <f>Sheet1!F59+Sheet1!D58</f>
        <v>0.37350323971167443</v>
      </c>
    </row>
    <row r="275" spans="1:15" ht="12.75">
      <c r="A275">
        <v>61</v>
      </c>
      <c r="B275">
        <f t="shared" si="13"/>
        <v>2243.805554967141</v>
      </c>
      <c r="C275">
        <f>A275*Sheet1!D29</f>
        <v>854</v>
      </c>
      <c r="E275">
        <f t="shared" si="12"/>
        <v>1389.8055549671406</v>
      </c>
      <c r="O275" s="3">
        <f>Sheet1!F59+Sheet1!D58</f>
        <v>0.37350323971167443</v>
      </c>
    </row>
    <row r="276" spans="1:15" ht="12.75">
      <c r="A276">
        <v>62</v>
      </c>
      <c r="B276">
        <f t="shared" si="13"/>
        <v>2303.7464534516766</v>
      </c>
      <c r="C276">
        <f>A276*Sheet1!D29</f>
        <v>868</v>
      </c>
      <c r="E276">
        <f t="shared" si="12"/>
        <v>1435.7464534516764</v>
      </c>
      <c r="O276" s="3">
        <f>Sheet1!F59+Sheet1!D58</f>
        <v>0.37350323971167443</v>
      </c>
    </row>
    <row r="277" spans="1:15" ht="12.75">
      <c r="A277">
        <v>63</v>
      </c>
      <c r="B277">
        <f t="shared" si="13"/>
        <v>2364.434358415636</v>
      </c>
      <c r="C277">
        <f>A277*Sheet1!D29</f>
        <v>882</v>
      </c>
      <c r="E277">
        <f t="shared" si="12"/>
        <v>1482.4343584156359</v>
      </c>
      <c r="O277" s="3">
        <f>Sheet1!F59+Sheet1!D58</f>
        <v>0.37350323971167443</v>
      </c>
    </row>
    <row r="278" spans="1:15" ht="12.75">
      <c r="A278">
        <v>64</v>
      </c>
      <c r="B278">
        <f t="shared" si="13"/>
        <v>2425.8692698590185</v>
      </c>
      <c r="C278">
        <f>A278*Sheet1!D29</f>
        <v>896</v>
      </c>
      <c r="E278">
        <f t="shared" si="12"/>
        <v>1529.8692698590185</v>
      </c>
      <c r="O278" s="3">
        <f>Sheet1!F59+Sheet1!D58</f>
        <v>0.37350323971167443</v>
      </c>
    </row>
    <row r="279" spans="1:15" ht="12.75">
      <c r="A279">
        <v>65</v>
      </c>
      <c r="B279">
        <f t="shared" si="13"/>
        <v>2488.0511877818244</v>
      </c>
      <c r="C279">
        <f>A279*Sheet1!D29</f>
        <v>910</v>
      </c>
      <c r="E279">
        <f t="shared" si="12"/>
        <v>1578.0511877818244</v>
      </c>
      <c r="O279" s="3">
        <f>Sheet1!F59+Sheet1!D58</f>
        <v>0.37350323971167443</v>
      </c>
    </row>
    <row r="280" spans="1:15" ht="12.75">
      <c r="A280">
        <v>66</v>
      </c>
      <c r="B280">
        <f t="shared" si="13"/>
        <v>2550.9801121840537</v>
      </c>
      <c r="C280">
        <f>A280*Sheet1!D29</f>
        <v>924</v>
      </c>
      <c r="E280">
        <f t="shared" si="12"/>
        <v>1626.9801121840537</v>
      </c>
      <c r="O280" s="3">
        <f>Sheet1!F59+Sheet1!D58</f>
        <v>0.37350323971167443</v>
      </c>
    </row>
    <row r="281" spans="1:15" ht="12.75">
      <c r="A281">
        <v>67</v>
      </c>
      <c r="B281">
        <f t="shared" si="13"/>
        <v>2614.6560430657064</v>
      </c>
      <c r="C281">
        <f>A281*Sheet1!D29</f>
        <v>938</v>
      </c>
      <c r="E281">
        <f t="shared" si="12"/>
        <v>1676.6560430657064</v>
      </c>
      <c r="O281" s="3">
        <f>Sheet1!F59+Sheet1!D58</f>
        <v>0.37350323971167443</v>
      </c>
    </row>
    <row r="282" spans="1:15" ht="12.75">
      <c r="A282">
        <v>68</v>
      </c>
      <c r="B282">
        <f t="shared" si="13"/>
        <v>2679.0789804267824</v>
      </c>
      <c r="C282">
        <f>A282*Sheet1!D29</f>
        <v>952</v>
      </c>
      <c r="E282">
        <f t="shared" si="12"/>
        <v>1727.0789804267827</v>
      </c>
      <c r="O282" s="3">
        <f>Sheet1!F59+Sheet1!D58</f>
        <v>0.37350323971167443</v>
      </c>
    </row>
    <row r="283" spans="1:15" ht="12.75">
      <c r="A283">
        <v>69</v>
      </c>
      <c r="B283">
        <f t="shared" si="13"/>
        <v>2744.248924267282</v>
      </c>
      <c r="C283">
        <f>A283*Sheet1!D29</f>
        <v>966</v>
      </c>
      <c r="E283">
        <f t="shared" si="12"/>
        <v>1778.248924267282</v>
      </c>
      <c r="O283" s="3">
        <f>Sheet1!F59+Sheet1!D58</f>
        <v>0.37350323971167443</v>
      </c>
    </row>
    <row r="284" spans="1:15" ht="12.75">
      <c r="A284">
        <v>70</v>
      </c>
      <c r="B284">
        <f t="shared" si="13"/>
        <v>2810.1658745872046</v>
      </c>
      <c r="C284">
        <f>A284*Sheet1!D29</f>
        <v>980</v>
      </c>
      <c r="E284">
        <f t="shared" si="12"/>
        <v>1830.1658745872046</v>
      </c>
      <c r="O284" s="3">
        <f>Sheet1!F59+Sheet1!D58</f>
        <v>0.37350323971167443</v>
      </c>
    </row>
    <row r="285" spans="1:15" ht="12.75">
      <c r="A285">
        <v>71</v>
      </c>
      <c r="B285">
        <f t="shared" si="13"/>
        <v>2876.8298313865507</v>
      </c>
      <c r="C285">
        <f>A285*Sheet1!D29</f>
        <v>994</v>
      </c>
      <c r="E285">
        <f t="shared" si="12"/>
        <v>1882.8298313865507</v>
      </c>
      <c r="O285" s="3">
        <f>Sheet1!F59+Sheet1!D58</f>
        <v>0.37350323971167443</v>
      </c>
    </row>
    <row r="286" spans="1:15" ht="12.75">
      <c r="A286">
        <v>72</v>
      </c>
      <c r="B286">
        <f t="shared" si="13"/>
        <v>2944.24079466532</v>
      </c>
      <c r="C286">
        <f>A286*Sheet1!D29</f>
        <v>1008</v>
      </c>
      <c r="E286">
        <f t="shared" si="12"/>
        <v>1936.2407946653202</v>
      </c>
      <c r="O286" s="3">
        <f>Sheet1!F59+Sheet1!D58</f>
        <v>0.37350323971167443</v>
      </c>
    </row>
    <row r="287" spans="1:15" ht="12.75">
      <c r="A287">
        <v>73</v>
      </c>
      <c r="B287">
        <f t="shared" si="13"/>
        <v>3012.398764423513</v>
      </c>
      <c r="C287">
        <f>A287*Sheet1!D29</f>
        <v>1022</v>
      </c>
      <c r="E287">
        <f t="shared" si="12"/>
        <v>1990.398764423513</v>
      </c>
      <c r="O287" s="3">
        <f>Sheet1!F59+Sheet1!D58</f>
        <v>0.37350323971167443</v>
      </c>
    </row>
    <row r="288" spans="1:15" ht="12.75">
      <c r="A288">
        <v>74</v>
      </c>
      <c r="B288">
        <f t="shared" si="13"/>
        <v>3081.3037406611293</v>
      </c>
      <c r="C288">
        <f>A288*Sheet1!D29</f>
        <v>1036</v>
      </c>
      <c r="E288">
        <f t="shared" si="12"/>
        <v>2045.3037406611293</v>
      </c>
      <c r="O288" s="3">
        <f>Sheet1!F59+Sheet1!D58</f>
        <v>0.37350323971167443</v>
      </c>
    </row>
    <row r="289" spans="1:15" ht="12.75">
      <c r="A289">
        <v>75</v>
      </c>
      <c r="B289">
        <f t="shared" si="13"/>
        <v>3150.955723378169</v>
      </c>
      <c r="C289">
        <f>A289*Sheet1!D29</f>
        <v>1050</v>
      </c>
      <c r="E289">
        <f t="shared" si="12"/>
        <v>2100.955723378169</v>
      </c>
      <c r="O289" s="3">
        <f>Sheet1!F59+Sheet1!D58</f>
        <v>0.37350323971167443</v>
      </c>
    </row>
    <row r="290" spans="1:15" ht="12.75">
      <c r="A290">
        <v>76</v>
      </c>
      <c r="B290">
        <f t="shared" si="13"/>
        <v>3221.3547125746313</v>
      </c>
      <c r="C290">
        <f>A290*Sheet1!D29</f>
        <v>1064</v>
      </c>
      <c r="E290">
        <f t="shared" si="12"/>
        <v>2157.3547125746313</v>
      </c>
      <c r="O290" s="3">
        <f>Sheet1!F59+Sheet1!D58</f>
        <v>0.37350323971167443</v>
      </c>
    </row>
    <row r="291" spans="1:15" ht="12.75">
      <c r="A291">
        <v>77</v>
      </c>
      <c r="B291">
        <f t="shared" si="13"/>
        <v>3292.5007082505176</v>
      </c>
      <c r="C291">
        <f>A291*Sheet1!D29</f>
        <v>1078</v>
      </c>
      <c r="E291">
        <f t="shared" si="12"/>
        <v>2214.5007082505176</v>
      </c>
      <c r="O291" s="3">
        <f>Sheet1!F59+Sheet1!D58</f>
        <v>0.37350323971167443</v>
      </c>
    </row>
    <row r="292" spans="1:15" ht="12.75">
      <c r="A292">
        <v>78</v>
      </c>
      <c r="B292">
        <f t="shared" si="13"/>
        <v>3364.3937104058273</v>
      </c>
      <c r="C292">
        <f>A292*Sheet1!D29</f>
        <v>1092</v>
      </c>
      <c r="E292">
        <f t="shared" si="12"/>
        <v>2272.3937104058273</v>
      </c>
      <c r="O292" s="3">
        <f>Sheet1!F59+Sheet1!D58</f>
        <v>0.37350323971167443</v>
      </c>
    </row>
    <row r="293" spans="1:15" ht="12.75">
      <c r="A293">
        <v>79</v>
      </c>
      <c r="B293">
        <f t="shared" si="13"/>
        <v>3437.0337190405603</v>
      </c>
      <c r="C293">
        <f>A293*Sheet1!D29</f>
        <v>1106</v>
      </c>
      <c r="E293">
        <f t="shared" si="12"/>
        <v>2331.0337190405603</v>
      </c>
      <c r="O293" s="3">
        <f>Sheet1!F59+Sheet1!D58</f>
        <v>0.37350323971167443</v>
      </c>
    </row>
    <row r="294" spans="1:15" ht="12.75">
      <c r="A294">
        <v>80</v>
      </c>
      <c r="B294">
        <f t="shared" si="13"/>
        <v>3510.4207341547162</v>
      </c>
      <c r="C294">
        <f>A294*Sheet1!D29</f>
        <v>1120</v>
      </c>
      <c r="E294">
        <f t="shared" si="12"/>
        <v>2390.4207341547162</v>
      </c>
      <c r="O294" s="3">
        <f>Sheet1!F59+Sheet1!D58</f>
        <v>0.37350323971167443</v>
      </c>
    </row>
    <row r="295" spans="1:15" ht="12.75">
      <c r="A295">
        <v>81</v>
      </c>
      <c r="B295">
        <f t="shared" si="13"/>
        <v>3584.554755748296</v>
      </c>
      <c r="C295">
        <f>A295*Sheet1!D29</f>
        <v>1134</v>
      </c>
      <c r="E295">
        <f t="shared" si="12"/>
        <v>2450.554755748296</v>
      </c>
      <c r="O295" s="3">
        <f>Sheet1!F59+Sheet1!D58</f>
        <v>0.37350323971167443</v>
      </c>
    </row>
    <row r="296" spans="1:15" ht="12.75">
      <c r="A296">
        <v>82</v>
      </c>
      <c r="B296">
        <f t="shared" si="13"/>
        <v>3659.435783821299</v>
      </c>
      <c r="C296">
        <f>A296*Sheet1!D29</f>
        <v>1148</v>
      </c>
      <c r="E296">
        <f t="shared" si="12"/>
        <v>2511.435783821299</v>
      </c>
      <c r="O296" s="3">
        <f>Sheet1!F59+Sheet1!D58</f>
        <v>0.37350323971167443</v>
      </c>
    </row>
    <row r="297" spans="1:15" ht="12.75">
      <c r="A297">
        <v>83</v>
      </c>
      <c r="B297">
        <f t="shared" si="13"/>
        <v>3735.063818373725</v>
      </c>
      <c r="C297">
        <f>A297*Sheet1!D29</f>
        <v>1162</v>
      </c>
      <c r="E297">
        <f t="shared" si="12"/>
        <v>2573.063818373725</v>
      </c>
      <c r="O297" s="3">
        <f>Sheet1!F59+Sheet1!D58</f>
        <v>0.37350323971167443</v>
      </c>
    </row>
    <row r="298" spans="1:15" ht="12.75">
      <c r="A298">
        <v>84</v>
      </c>
      <c r="B298">
        <f t="shared" si="13"/>
        <v>3811.438859405575</v>
      </c>
      <c r="C298">
        <f>A298*Sheet1!D29</f>
        <v>1176</v>
      </c>
      <c r="E298">
        <f t="shared" si="12"/>
        <v>2635.438859405575</v>
      </c>
      <c r="O298" s="3">
        <f>Sheet1!F59+Sheet1!D58</f>
        <v>0.37350323971167443</v>
      </c>
    </row>
    <row r="299" spans="1:15" ht="12.75">
      <c r="A299">
        <v>85</v>
      </c>
      <c r="B299">
        <f t="shared" si="13"/>
        <v>3888.5609069168477</v>
      </c>
      <c r="C299">
        <f>A299*Sheet1!D29</f>
        <v>1190</v>
      </c>
      <c r="E299">
        <f t="shared" si="12"/>
        <v>2698.5609069168477</v>
      </c>
      <c r="O299" s="3">
        <f>Sheet1!F59+Sheet1!D58</f>
        <v>0.37350323971167443</v>
      </c>
    </row>
    <row r="300" spans="1:15" ht="12.75">
      <c r="A300">
        <v>86</v>
      </c>
      <c r="B300">
        <f t="shared" si="13"/>
        <v>3966.4299609075442</v>
      </c>
      <c r="C300">
        <f>A300*Sheet1!D29</f>
        <v>1204</v>
      </c>
      <c r="E300">
        <f t="shared" si="12"/>
        <v>2762.4299609075442</v>
      </c>
      <c r="O300" s="3">
        <f>Sheet1!F59+Sheet1!D58</f>
        <v>0.37350323971167443</v>
      </c>
    </row>
    <row r="301" spans="1:15" ht="12.75">
      <c r="A301">
        <v>87</v>
      </c>
      <c r="B301">
        <f t="shared" si="13"/>
        <v>4045.0460213776637</v>
      </c>
      <c r="C301">
        <f>A301*Sheet1!D29</f>
        <v>1218</v>
      </c>
      <c r="E301">
        <f t="shared" si="12"/>
        <v>2827.0460213776637</v>
      </c>
      <c r="O301" s="3">
        <f>Sheet1!F59+Sheet1!D58</f>
        <v>0.37350323971167443</v>
      </c>
    </row>
    <row r="302" spans="1:15" ht="12.75">
      <c r="A302">
        <v>88</v>
      </c>
      <c r="B302">
        <f t="shared" si="13"/>
        <v>4124.409088327207</v>
      </c>
      <c r="C302">
        <f>A302*Sheet1!D29</f>
        <v>1232</v>
      </c>
      <c r="E302">
        <f t="shared" si="12"/>
        <v>2892.409088327207</v>
      </c>
      <c r="O302" s="3">
        <f>Sheet1!F59+Sheet1!D58</f>
        <v>0.37350323971167443</v>
      </c>
    </row>
    <row r="303" spans="1:15" ht="12.75">
      <c r="A303">
        <v>89</v>
      </c>
      <c r="B303">
        <f t="shared" si="13"/>
        <v>4204.519161756173</v>
      </c>
      <c r="C303">
        <f>A303*Sheet1!D29</f>
        <v>1246</v>
      </c>
      <c r="E303">
        <f t="shared" si="12"/>
        <v>2958.519161756173</v>
      </c>
      <c r="O303" s="3">
        <f>Sheet1!F59+Sheet1!D58</f>
        <v>0.37350323971167443</v>
      </c>
    </row>
    <row r="304" spans="1:15" ht="12.75">
      <c r="A304">
        <v>90</v>
      </c>
      <c r="B304">
        <f t="shared" si="13"/>
        <v>4285.376241664562</v>
      </c>
      <c r="C304">
        <f>A304*Sheet1!D29</f>
        <v>1260</v>
      </c>
      <c r="E304">
        <f t="shared" si="12"/>
        <v>3025.3762416645627</v>
      </c>
      <c r="O304" s="3">
        <f>Sheet1!F59+Sheet1!D58</f>
        <v>0.37350323971167443</v>
      </c>
    </row>
    <row r="305" spans="1:15" ht="12.75">
      <c r="A305">
        <v>91</v>
      </c>
      <c r="B305">
        <f t="shared" si="13"/>
        <v>4366.980328052376</v>
      </c>
      <c r="C305">
        <f>A305*Sheet1!D29</f>
        <v>1274</v>
      </c>
      <c r="E305">
        <f t="shared" si="12"/>
        <v>3092.980328052376</v>
      </c>
      <c r="O305" s="3">
        <f>Sheet1!F59+Sheet1!D58</f>
        <v>0.37350323971167443</v>
      </c>
    </row>
    <row r="306" spans="1:15" ht="12.75">
      <c r="A306">
        <v>92</v>
      </c>
      <c r="B306">
        <f t="shared" si="13"/>
        <v>4449.331420919612</v>
      </c>
      <c r="C306">
        <f>A306*Sheet1!D29</f>
        <v>1288</v>
      </c>
      <c r="E306">
        <f t="shared" si="12"/>
        <v>3161.3314209196124</v>
      </c>
      <c r="O306" s="3">
        <f>Sheet1!F59+Sheet1!D58</f>
        <v>0.37350323971167443</v>
      </c>
    </row>
    <row r="307" spans="1:15" ht="12.75">
      <c r="A307">
        <v>93</v>
      </c>
      <c r="B307">
        <f t="shared" si="13"/>
        <v>4532.429520266272</v>
      </c>
      <c r="C307">
        <f>A307*Sheet1!D29</f>
        <v>1302</v>
      </c>
      <c r="E307">
        <f t="shared" si="12"/>
        <v>3230.429520266272</v>
      </c>
      <c r="O307" s="3">
        <f>Sheet1!F59+Sheet1!D58</f>
        <v>0.37350323971167443</v>
      </c>
    </row>
    <row r="308" spans="1:15" ht="12.75">
      <c r="A308">
        <v>94</v>
      </c>
      <c r="B308">
        <f t="shared" si="13"/>
        <v>4616.274626092356</v>
      </c>
      <c r="C308">
        <f>A308*Sheet1!D29</f>
        <v>1316</v>
      </c>
      <c r="E308">
        <f t="shared" si="12"/>
        <v>3300.2746260923554</v>
      </c>
      <c r="O308" s="3">
        <f>Sheet1!F59+Sheet1!D58</f>
        <v>0.37350323971167443</v>
      </c>
    </row>
    <row r="309" spans="1:15" ht="12.75">
      <c r="A309">
        <v>95</v>
      </c>
      <c r="B309">
        <f t="shared" si="13"/>
        <v>4700.866738397862</v>
      </c>
      <c r="C309">
        <f>A309*Sheet1!D29</f>
        <v>1330</v>
      </c>
      <c r="E309">
        <f t="shared" si="12"/>
        <v>3370.866738397862</v>
      </c>
      <c r="O309" s="3">
        <f>Sheet1!F59+Sheet1!D58</f>
        <v>0.37350323971167443</v>
      </c>
    </row>
    <row r="310" spans="1:15" ht="12.75">
      <c r="A310">
        <v>96</v>
      </c>
      <c r="B310">
        <f t="shared" si="13"/>
        <v>4786.205857182791</v>
      </c>
      <c r="C310">
        <f>A310*Sheet1!D29</f>
        <v>1344</v>
      </c>
      <c r="E310">
        <f t="shared" si="12"/>
        <v>3442.2058571827915</v>
      </c>
      <c r="O310" s="3">
        <f>Sheet1!F59+Sheet1!D58</f>
        <v>0.37350323971167443</v>
      </c>
    </row>
    <row r="311" spans="1:15" ht="12.75">
      <c r="A311">
        <v>97</v>
      </c>
      <c r="B311">
        <f t="shared" si="13"/>
        <v>4872.291982447145</v>
      </c>
      <c r="C311">
        <f>A311*Sheet1!D29</f>
        <v>1358</v>
      </c>
      <c r="E311">
        <f t="shared" si="12"/>
        <v>3514.2919824471446</v>
      </c>
      <c r="O311" s="3">
        <f>Sheet1!F59+Sheet1!D58</f>
        <v>0.37350323971167443</v>
      </c>
    </row>
    <row r="312" spans="1:15" ht="12.75">
      <c r="A312">
        <v>98</v>
      </c>
      <c r="B312">
        <f t="shared" si="13"/>
        <v>4959.1251141909215</v>
      </c>
      <c r="C312">
        <f>A312*Sheet1!D29</f>
        <v>1372</v>
      </c>
      <c r="E312">
        <f t="shared" si="12"/>
        <v>3587.125114190921</v>
      </c>
      <c r="O312" s="3">
        <f>Sheet1!F59+Sheet1!D58</f>
        <v>0.37350323971167443</v>
      </c>
    </row>
    <row r="313" spans="1:15" ht="12.75">
      <c r="A313">
        <v>99</v>
      </c>
      <c r="B313">
        <f t="shared" si="13"/>
        <v>5046.705252414121</v>
      </c>
      <c r="C313">
        <f>A313*Sheet1!D29</f>
        <v>1386</v>
      </c>
      <c r="E313">
        <f t="shared" si="12"/>
        <v>3660.705252414121</v>
      </c>
      <c r="O313" s="3">
        <f>Sheet1!F59+Sheet1!D58</f>
        <v>0.37350323971167443</v>
      </c>
    </row>
    <row r="314" spans="1:15" ht="12.75">
      <c r="A314">
        <v>100</v>
      </c>
      <c r="B314">
        <f t="shared" si="13"/>
        <v>5135.0323971167445</v>
      </c>
      <c r="C314">
        <f>A314*Sheet1!D29</f>
        <v>1400</v>
      </c>
      <c r="E314">
        <f t="shared" si="12"/>
        <v>3735.0323971167445</v>
      </c>
      <c r="O314" s="3">
        <f>Sheet1!F59+Sheet1!D58</f>
        <v>0.37350323971167443</v>
      </c>
    </row>
    <row r="315" spans="1:15" ht="12.75">
      <c r="A315">
        <v>105</v>
      </c>
      <c r="B315">
        <f t="shared" si="13"/>
        <v>5587.87321782121</v>
      </c>
      <c r="C315">
        <f>A315*Sheet1!D29</f>
        <v>1470</v>
      </c>
      <c r="E315">
        <f t="shared" si="12"/>
        <v>4117.87321782121</v>
      </c>
      <c r="O315" s="3">
        <f>Sheet1!F59+Sheet1!D58</f>
        <v>0.37350323971167443</v>
      </c>
    </row>
    <row r="316" spans="1:15" ht="12.75">
      <c r="A316">
        <v>110</v>
      </c>
      <c r="B316">
        <f t="shared" si="13"/>
        <v>6059.38920051126</v>
      </c>
      <c r="C316">
        <f>A316*Sheet1!D29</f>
        <v>1540</v>
      </c>
      <c r="E316">
        <f t="shared" si="12"/>
        <v>4519.38920051126</v>
      </c>
      <c r="O316" s="3">
        <f>Sheet1!F59+Sheet1!D58</f>
        <v>0.37350323971167443</v>
      </c>
    </row>
    <row r="317" spans="1:15" ht="12.75">
      <c r="A317">
        <v>115</v>
      </c>
      <c r="B317">
        <f t="shared" si="13"/>
        <v>6549.580345186894</v>
      </c>
      <c r="C317">
        <f>A317*Sheet1!D29</f>
        <v>1610</v>
      </c>
      <c r="E317">
        <f t="shared" si="12"/>
        <v>4939.580345186894</v>
      </c>
      <c r="O317" s="3">
        <f>Sheet1!F59+Sheet1!D58</f>
        <v>0.37350323971167443</v>
      </c>
    </row>
    <row r="318" spans="1:15" ht="12.75">
      <c r="A318">
        <v>120</v>
      </c>
      <c r="B318">
        <f t="shared" si="13"/>
        <v>7058.446651848112</v>
      </c>
      <c r="C318">
        <f>A318*Sheet1!D29</f>
        <v>1680</v>
      </c>
      <c r="E318">
        <f t="shared" si="12"/>
        <v>5378.446651848112</v>
      </c>
      <c r="O318" s="3">
        <f>Sheet1!F59+Sheet1!D58</f>
        <v>0.37350323971167443</v>
      </c>
    </row>
    <row r="319" spans="1:15" ht="12.75">
      <c r="A319">
        <v>125</v>
      </c>
      <c r="B319">
        <f t="shared" si="13"/>
        <v>7585.988120494913</v>
      </c>
      <c r="C319">
        <f>A319*Sheet1!D29</f>
        <v>1750</v>
      </c>
      <c r="E319">
        <f t="shared" si="12"/>
        <v>5835.988120494913</v>
      </c>
      <c r="O319" s="3">
        <f>Sheet1!F59+Sheet1!D58</f>
        <v>0.37350323971167443</v>
      </c>
    </row>
    <row r="320" spans="1:15" ht="12.75">
      <c r="A320">
        <v>130</v>
      </c>
      <c r="B320">
        <f t="shared" si="13"/>
        <v>8132.204751127298</v>
      </c>
      <c r="C320">
        <f>A320*Sheet1!D29</f>
        <v>1820</v>
      </c>
      <c r="E320">
        <f t="shared" si="12"/>
        <v>6312.204751127298</v>
      </c>
      <c r="O320" s="3">
        <f>Sheet1!F59+Sheet1!D58</f>
        <v>0.37350323971167443</v>
      </c>
    </row>
    <row r="321" spans="1:15" ht="12.75">
      <c r="A321">
        <v>135</v>
      </c>
      <c r="B321">
        <f t="shared" si="13"/>
        <v>8697.096543745267</v>
      </c>
      <c r="C321">
        <f>A321*Sheet1!D29</f>
        <v>1890</v>
      </c>
      <c r="E321">
        <f t="shared" si="12"/>
        <v>6807.096543745267</v>
      </c>
      <c r="O321" s="3">
        <f>Sheet1!F59+Sheet1!D58</f>
        <v>0.37350323971167443</v>
      </c>
    </row>
    <row r="322" spans="1:15" ht="12.75">
      <c r="A322">
        <v>140</v>
      </c>
      <c r="B322">
        <f t="shared" si="13"/>
        <v>9280.663498348818</v>
      </c>
      <c r="C322">
        <f>A322*Sheet1!D29</f>
        <v>1960</v>
      </c>
      <c r="E322">
        <f t="shared" si="12"/>
        <v>7320.663498348818</v>
      </c>
      <c r="O322" s="3">
        <f>Sheet1!F59+Sheet1!D58</f>
        <v>0.37350323971167443</v>
      </c>
    </row>
    <row r="323" spans="1:15" ht="12.75">
      <c r="A323">
        <v>145</v>
      </c>
      <c r="B323">
        <f t="shared" si="13"/>
        <v>9882.905614937954</v>
      </c>
      <c r="C323">
        <f>A323*Sheet1!D29</f>
        <v>2030</v>
      </c>
      <c r="E323">
        <f t="shared" si="12"/>
        <v>7852.905614937955</v>
      </c>
      <c r="O323" s="3">
        <f>Sheet1!F59+Sheet1!D58</f>
        <v>0.37350323971167443</v>
      </c>
    </row>
    <row r="324" spans="1:15" ht="12.75">
      <c r="A324">
        <v>150</v>
      </c>
      <c r="B324">
        <f t="shared" si="13"/>
        <v>10503.822893512675</v>
      </c>
      <c r="C324">
        <f>A324*Sheet1!D29</f>
        <v>2100</v>
      </c>
      <c r="E324">
        <f t="shared" si="12"/>
        <v>8403.822893512675</v>
      </c>
      <c r="O324" s="3">
        <f>Sheet1!F59+Sheet1!D58</f>
        <v>0.37350323971167443</v>
      </c>
    </row>
    <row r="325" spans="1:15" ht="12.75">
      <c r="A325">
        <v>155</v>
      </c>
      <c r="B325">
        <f t="shared" si="13"/>
        <v>11143.415334072979</v>
      </c>
      <c r="C325">
        <f>A325*Sheet1!D29</f>
        <v>2170</v>
      </c>
      <c r="E325">
        <f t="shared" si="12"/>
        <v>8973.415334072979</v>
      </c>
      <c r="O325" s="3">
        <f>Sheet1!F59+Sheet1!D58</f>
        <v>0.37350323971167443</v>
      </c>
    </row>
    <row r="326" spans="1:15" ht="12.75">
      <c r="A326">
        <v>160</v>
      </c>
      <c r="B326">
        <f t="shared" si="13"/>
        <v>11801.682936618865</v>
      </c>
      <c r="C326">
        <f>A326*Sheet1!D29</f>
        <v>2240</v>
      </c>
      <c r="E326">
        <f aca="true" t="shared" si="14" ref="E326:E334">(A326*A326)*O326</f>
        <v>9561.682936618865</v>
      </c>
      <c r="O326" s="3">
        <f>Sheet1!F59+Sheet1!D58</f>
        <v>0.37350323971167443</v>
      </c>
    </row>
    <row r="327" spans="1:15" ht="12.75">
      <c r="A327">
        <v>165</v>
      </c>
      <c r="B327">
        <f t="shared" si="13"/>
        <v>12478.625701150337</v>
      </c>
      <c r="C327">
        <f>A327*Sheet1!D29</f>
        <v>2310</v>
      </c>
      <c r="E327">
        <f t="shared" si="14"/>
        <v>10168.625701150337</v>
      </c>
      <c r="O327" s="3">
        <f>Sheet1!F59+Sheet1!D58</f>
        <v>0.37350323971167443</v>
      </c>
    </row>
    <row r="328" spans="1:15" ht="12.75">
      <c r="A328">
        <v>170</v>
      </c>
      <c r="B328">
        <f aca="true" t="shared" si="15" ref="B328:B334">C328+E328</f>
        <v>13174.24362766739</v>
      </c>
      <c r="C328">
        <f>A328*Sheet1!D29</f>
        <v>2380</v>
      </c>
      <c r="E328">
        <f t="shared" si="14"/>
        <v>10794.24362766739</v>
      </c>
      <c r="O328" s="3">
        <f>Sheet1!F59+Sheet1!D58</f>
        <v>0.37350323971167443</v>
      </c>
    </row>
    <row r="329" spans="1:15" ht="12.75">
      <c r="A329">
        <v>175</v>
      </c>
      <c r="B329">
        <f t="shared" si="15"/>
        <v>13888.536716170029</v>
      </c>
      <c r="C329">
        <f>A329*Sheet1!D29</f>
        <v>2450</v>
      </c>
      <c r="E329">
        <f t="shared" si="14"/>
        <v>11438.536716170029</v>
      </c>
      <c r="O329" s="3">
        <f>Sheet1!F59+Sheet1!D58</f>
        <v>0.37350323971167443</v>
      </c>
    </row>
    <row r="330" spans="1:15" ht="12.75">
      <c r="A330">
        <v>180</v>
      </c>
      <c r="B330">
        <f t="shared" si="15"/>
        <v>14621.50496665825</v>
      </c>
      <c r="C330">
        <f>A330*Sheet1!D29</f>
        <v>2520</v>
      </c>
      <c r="E330">
        <f t="shared" si="14"/>
        <v>12101.50496665825</v>
      </c>
      <c r="O330" s="3">
        <f>Sheet1!F59+Sheet1!D58</f>
        <v>0.37350323971167443</v>
      </c>
    </row>
    <row r="331" spans="1:15" ht="12.75">
      <c r="A331">
        <v>185</v>
      </c>
      <c r="B331">
        <f t="shared" si="15"/>
        <v>15373.148379132057</v>
      </c>
      <c r="C331">
        <f>A331*Sheet1!D29</f>
        <v>2590</v>
      </c>
      <c r="E331">
        <f t="shared" si="14"/>
        <v>12783.148379132057</v>
      </c>
      <c r="O331" s="3">
        <f>Sheet1!F59+Sheet1!D58</f>
        <v>0.37350323971167443</v>
      </c>
    </row>
    <row r="332" spans="1:15" ht="12.75">
      <c r="A332">
        <v>190</v>
      </c>
      <c r="B332">
        <f t="shared" si="15"/>
        <v>16143.466953591447</v>
      </c>
      <c r="C332">
        <f>A332*Sheet1!D29</f>
        <v>2660</v>
      </c>
      <c r="E332">
        <f t="shared" si="14"/>
        <v>13483.466953591447</v>
      </c>
      <c r="O332" s="3">
        <f>Sheet1!F59+Sheet1!D58</f>
        <v>0.37350323971167443</v>
      </c>
    </row>
    <row r="333" spans="1:15" ht="12.75">
      <c r="A333">
        <v>195</v>
      </c>
      <c r="B333">
        <f t="shared" si="15"/>
        <v>16932.46069003642</v>
      </c>
      <c r="C333">
        <f>A333*Sheet1!D29</f>
        <v>2730</v>
      </c>
      <c r="E333">
        <f t="shared" si="14"/>
        <v>14202.46069003642</v>
      </c>
      <c r="O333" s="3">
        <f>Sheet1!F59+Sheet1!D58</f>
        <v>0.37350323971167443</v>
      </c>
    </row>
    <row r="334" spans="1:15" ht="12.75">
      <c r="A334">
        <v>200</v>
      </c>
      <c r="B334">
        <f t="shared" si="15"/>
        <v>17740.129588466978</v>
      </c>
      <c r="C334">
        <f>A334*Sheet1!D29</f>
        <v>2800</v>
      </c>
      <c r="E334">
        <f t="shared" si="14"/>
        <v>14940.129588466978</v>
      </c>
      <c r="O334" s="3">
        <f>Sheet1!F59+Sheet1!D58</f>
        <v>0.37350323971167443</v>
      </c>
    </row>
    <row r="335" ht="12.75">
      <c r="O335" s="3"/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8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31" customWidth="1"/>
    <col min="2" max="2" width="22.57421875" style="131" customWidth="1"/>
    <col min="3" max="8" width="11.421875" style="131" customWidth="1"/>
    <col min="9" max="9" width="13.421875" style="131" customWidth="1"/>
    <col min="10" max="10" width="11.421875" style="131" customWidth="1"/>
    <col min="11" max="11" width="14.140625" style="131" customWidth="1"/>
    <col min="12" max="14" width="11.421875" style="131" customWidth="1"/>
    <col min="15" max="15" width="11.421875" style="132" customWidth="1"/>
    <col min="16" max="16384" width="11.421875" style="131" customWidth="1"/>
  </cols>
  <sheetData>
    <row r="1" ht="12.75"/>
    <row r="2" ht="12.75"/>
    <row r="3" spans="1:15" ht="12.75">
      <c r="A3" s="131" t="s">
        <v>184</v>
      </c>
      <c r="B3" s="131" t="s">
        <v>178</v>
      </c>
      <c r="C3" s="131" t="s">
        <v>179</v>
      </c>
      <c r="E3" s="131" t="s">
        <v>180</v>
      </c>
      <c r="F3" s="131" t="s">
        <v>214</v>
      </c>
      <c r="G3" s="131" t="s">
        <v>192</v>
      </c>
      <c r="H3" s="131" t="s">
        <v>215</v>
      </c>
      <c r="I3" s="131" t="s">
        <v>181</v>
      </c>
      <c r="J3" s="131" t="s">
        <v>179</v>
      </c>
      <c r="K3" s="131" t="s">
        <v>186</v>
      </c>
      <c r="L3" s="131" t="s">
        <v>182</v>
      </c>
      <c r="O3" s="132" t="s">
        <v>183</v>
      </c>
    </row>
    <row r="4" ht="12.75"/>
    <row r="5" spans="1:16" ht="12.75">
      <c r="A5" s="131">
        <v>0.1</v>
      </c>
      <c r="B5" s="131">
        <f>C5+E5</f>
        <v>1.4026378690279517</v>
      </c>
      <c r="C5" s="131">
        <f>A5*Sheet1!D29</f>
        <v>1.4000000000000001</v>
      </c>
      <c r="E5" s="131">
        <f>(A5*A5)*O5</f>
        <v>0.002637869027951551</v>
      </c>
      <c r="I5" s="133"/>
      <c r="O5" s="133">
        <f>Sheet1!F61+Sheet1!D58</f>
        <v>0.26378690279515504</v>
      </c>
      <c r="P5" s="133"/>
    </row>
    <row r="6" spans="1:15" ht="12.75">
      <c r="A6" s="131">
        <v>0.2</v>
      </c>
      <c r="B6" s="131">
        <f>C6+E6</f>
        <v>2.8105514761118067</v>
      </c>
      <c r="C6" s="131">
        <f>A6*Sheet1!D29</f>
        <v>2.8000000000000003</v>
      </c>
      <c r="E6" s="131">
        <f aca="true" t="shared" si="0" ref="E6:E69">(A6*A6)*O6</f>
        <v>0.010551476111806204</v>
      </c>
      <c r="I6" s="133"/>
      <c r="O6" s="133">
        <f>Sheet1!F61+Sheet1!D58</f>
        <v>0.26378690279515504</v>
      </c>
    </row>
    <row r="7" spans="1:15" ht="12.75">
      <c r="A7" s="131">
        <v>0.3</v>
      </c>
      <c r="B7" s="131">
        <f>C7+E7</f>
        <v>4.223740821251564</v>
      </c>
      <c r="C7" s="131">
        <f>A7*Sheet1!D29</f>
        <v>4.2</v>
      </c>
      <c r="E7" s="131">
        <f t="shared" si="0"/>
        <v>0.023740821251563952</v>
      </c>
      <c r="F7" s="134">
        <f>H7/0.3048*3600/5280</f>
        <v>4.473872584108804</v>
      </c>
      <c r="G7" s="133">
        <f>Sheet2!G7</f>
        <v>0.84</v>
      </c>
      <c r="H7" s="131">
        <v>2</v>
      </c>
      <c r="I7" s="134">
        <f>(0.5*Sheet1!D67*(3.141593*((Sheet1!D7/2)*(Sheet1!D7/2)))*(H7^3)*(Sheet1!D68/100))*G7</f>
        <v>8.6847381986532</v>
      </c>
      <c r="J7" s="134">
        <f>VLOOKUP(I7,B5:C334,2,TRUE)</f>
        <v>8.4</v>
      </c>
      <c r="K7" s="134">
        <f>J7/Sheet1!D29*Sheet1!D69</f>
        <v>0.84</v>
      </c>
      <c r="L7" s="134">
        <f>J7-K7</f>
        <v>7.5600000000000005</v>
      </c>
      <c r="O7" s="133">
        <f>Sheet1!F61+Sheet1!D58</f>
        <v>0.26378690279515504</v>
      </c>
    </row>
    <row r="8" spans="1:15" ht="12.75">
      <c r="A8" s="131">
        <v>0.4</v>
      </c>
      <c r="B8" s="131">
        <f aca="true" t="shared" si="1" ref="B8:B71">C8+E8</f>
        <v>5.642205904447225</v>
      </c>
      <c r="C8" s="131">
        <f>A8*Sheet1!D29</f>
        <v>5.6000000000000005</v>
      </c>
      <c r="E8" s="131">
        <f t="shared" si="0"/>
        <v>0.042205904447224815</v>
      </c>
      <c r="F8" s="134">
        <f aca="true" t="shared" si="2" ref="F8:F71">H8/0.3048*3600/5280</f>
        <v>5.592340730136006</v>
      </c>
      <c r="G8" s="133">
        <f>Sheet2!G8</f>
        <v>0.85</v>
      </c>
      <c r="H8" s="131">
        <v>2.5</v>
      </c>
      <c r="I8" s="134">
        <f>(0.5*Sheet1!D67*(3.141593*((Sheet1!D7/2)*(Sheet1!D7/2)))*(H8^3)*(Sheet1!D68/100))*G8</f>
        <v>17.164312381080773</v>
      </c>
      <c r="J8" s="134">
        <f>VLOOKUP(I8,B5:C334,2,TRUE)</f>
        <v>15.400000000000002</v>
      </c>
      <c r="K8" s="134">
        <f>J8/Sheet1!D29*Sheet1!D69</f>
        <v>1.54</v>
      </c>
      <c r="L8" s="134">
        <f aca="true" t="shared" si="3" ref="L8:L71">J8-K8</f>
        <v>13.860000000000003</v>
      </c>
      <c r="O8" s="133">
        <f>Sheet1!F61+Sheet1!D58</f>
        <v>0.26378690279515504</v>
      </c>
    </row>
    <row r="9" spans="1:15" ht="12.75">
      <c r="A9" s="131">
        <v>0.5</v>
      </c>
      <c r="B9" s="131">
        <f t="shared" si="1"/>
        <v>7.0659467256987885</v>
      </c>
      <c r="C9" s="131">
        <f>A9*Sheet1!D29</f>
        <v>7</v>
      </c>
      <c r="E9" s="131">
        <f t="shared" si="0"/>
        <v>0.06594672569878876</v>
      </c>
      <c r="F9" s="134">
        <f t="shared" si="2"/>
        <v>6.710808876163206</v>
      </c>
      <c r="G9" s="133">
        <f>Sheet2!G9</f>
        <v>0.86</v>
      </c>
      <c r="H9" s="131">
        <v>3</v>
      </c>
      <c r="I9" s="134">
        <f>(0.5*Sheet1!D67*(3.141593*((Sheet1!D7/2)*(Sheet1!D7/2)))*(H9^3)*(Sheet1!D68/100))*G9</f>
        <v>30.00887216856061</v>
      </c>
      <c r="J9" s="134">
        <f>VLOOKUP(I9,B5:C334,2,TRUE)</f>
        <v>28</v>
      </c>
      <c r="K9" s="134">
        <f>J9/Sheet1!D29*Sheet1!D69</f>
        <v>2.8</v>
      </c>
      <c r="L9" s="134">
        <f t="shared" si="3"/>
        <v>25.2</v>
      </c>
      <c r="O9" s="133">
        <f>Sheet1!F61+Sheet1!D58</f>
        <v>0.26378690279515504</v>
      </c>
    </row>
    <row r="10" spans="1:15" ht="12.75">
      <c r="A10" s="131">
        <v>0.6</v>
      </c>
      <c r="B10" s="131">
        <f t="shared" si="1"/>
        <v>8.494963285006255</v>
      </c>
      <c r="C10" s="131">
        <f>A10*Sheet1!D29</f>
        <v>8.4</v>
      </c>
      <c r="E10" s="131">
        <f t="shared" si="0"/>
        <v>0.09496328500625581</v>
      </c>
      <c r="F10" s="134">
        <f t="shared" si="2"/>
        <v>7.829277022190408</v>
      </c>
      <c r="G10" s="133">
        <f>Sheet2!G10</f>
        <v>0.87</v>
      </c>
      <c r="H10" s="131">
        <v>3.5</v>
      </c>
      <c r="I10" s="134">
        <f>(0.5*Sheet1!D67*(3.141593*((Sheet1!D7/2)*(Sheet1!D7/2)))*(H10^3)*(Sheet1!D68/100))*G10</f>
        <v>48.20708195424296</v>
      </c>
      <c r="J10" s="134">
        <f>VLOOKUP(I10,B5:C334,2,TRUE)</f>
        <v>44.800000000000004</v>
      </c>
      <c r="K10" s="134">
        <f>J10/Sheet1!D29*Sheet1!D69</f>
        <v>4.4799999999999995</v>
      </c>
      <c r="L10" s="134">
        <f t="shared" si="3"/>
        <v>40.32000000000001</v>
      </c>
      <c r="O10" s="133">
        <f>Sheet1!F61+Sheet1!D58</f>
        <v>0.26378690279515504</v>
      </c>
    </row>
    <row r="11" spans="1:15" ht="12.75">
      <c r="A11" s="131">
        <v>0.7</v>
      </c>
      <c r="B11" s="131">
        <f t="shared" si="1"/>
        <v>9.929255582369624</v>
      </c>
      <c r="C11" s="131">
        <f>A11*Sheet1!D29</f>
        <v>9.799999999999999</v>
      </c>
      <c r="E11" s="131">
        <f t="shared" si="0"/>
        <v>0.12925558236962595</v>
      </c>
      <c r="F11" s="134">
        <f t="shared" si="2"/>
        <v>8.947745168217608</v>
      </c>
      <c r="G11" s="133">
        <f>Sheet2!G11</f>
        <v>0.88</v>
      </c>
      <c r="H11" s="131">
        <v>4</v>
      </c>
      <c r="I11" s="134">
        <f>(0.5*Sheet1!D67*(3.141593*((Sheet1!D7/2)*(Sheet1!D7/2)))*(H11^3)*(Sheet1!D68/100))*G11</f>
        <v>72.78637728395063</v>
      </c>
      <c r="J11" s="134">
        <f>VLOOKUP(I11,B5:C334,2,TRUE)</f>
        <v>65.8</v>
      </c>
      <c r="K11" s="134">
        <f>J11/Sheet1!D29*Sheet1!D69</f>
        <v>6.58</v>
      </c>
      <c r="L11" s="134">
        <f t="shared" si="3"/>
        <v>59.22</v>
      </c>
      <c r="O11" s="133">
        <f>Sheet1!F61+Sheet1!D58</f>
        <v>0.26378690279515504</v>
      </c>
    </row>
    <row r="12" spans="1:15" ht="12.75">
      <c r="A12" s="131">
        <v>0.8</v>
      </c>
      <c r="B12" s="131">
        <f t="shared" si="1"/>
        <v>11.3688236177889</v>
      </c>
      <c r="C12" s="131">
        <f>A12*Sheet1!D29</f>
        <v>11.200000000000001</v>
      </c>
      <c r="E12" s="131">
        <f t="shared" si="0"/>
        <v>0.16882361778889926</v>
      </c>
      <c r="F12" s="134">
        <f t="shared" si="2"/>
        <v>10.06621331424481</v>
      </c>
      <c r="G12" s="133">
        <f>Sheet2!G12</f>
        <v>0.89</v>
      </c>
      <c r="H12" s="131">
        <v>4.5</v>
      </c>
      <c r="I12" s="134">
        <f>(0.5*Sheet1!D67*(3.141593*((Sheet1!D7/2)*(Sheet1!D7/2)))*(H12^3)*(Sheet1!D68/100))*G12</f>
        <v>104.812964856179</v>
      </c>
      <c r="J12" s="134">
        <f>VLOOKUP(I12,B5:C334,2,TRUE)</f>
        <v>92.39999999999999</v>
      </c>
      <c r="K12" s="134">
        <f>J12/Sheet1!D29*Sheet1!D69</f>
        <v>9.239999999999998</v>
      </c>
      <c r="L12" s="134">
        <f t="shared" si="3"/>
        <v>83.16</v>
      </c>
      <c r="O12" s="133">
        <f>Sheet1!F61+Sheet1!D58</f>
        <v>0.26378690279515504</v>
      </c>
    </row>
    <row r="13" spans="1:15" ht="12.75">
      <c r="A13" s="131">
        <v>0.9</v>
      </c>
      <c r="B13" s="131">
        <f t="shared" si="1"/>
        <v>12.813667391264076</v>
      </c>
      <c r="C13" s="131">
        <f>A13*Sheet1!D29</f>
        <v>12.6</v>
      </c>
      <c r="E13" s="131">
        <f t="shared" si="0"/>
        <v>0.2136673912640756</v>
      </c>
      <c r="F13" s="134">
        <f t="shared" si="2"/>
        <v>11.184681460272012</v>
      </c>
      <c r="G13" s="133">
        <f>Sheet2!G13</f>
        <v>0.9</v>
      </c>
      <c r="H13" s="131">
        <v>5</v>
      </c>
      <c r="I13" s="134">
        <f>(0.5*Sheet1!D67*(3.141593*((Sheet1!D7/2)*(Sheet1!D7/2)))*(H13^3)*(Sheet1!D68/100))*G13</f>
        <v>145.39182252209596</v>
      </c>
      <c r="J13" s="134">
        <f>VLOOKUP(I13,B5:C334,2,TRUE)</f>
        <v>123.20000000000002</v>
      </c>
      <c r="K13" s="134">
        <f>J13/Sheet1!D29*Sheet1!D69</f>
        <v>12.32</v>
      </c>
      <c r="L13" s="134">
        <f t="shared" si="3"/>
        <v>110.88000000000002</v>
      </c>
      <c r="O13" s="133">
        <f>Sheet1!F61+Sheet1!D58</f>
        <v>0.26378690279515504</v>
      </c>
    </row>
    <row r="14" spans="1:15" ht="12.75">
      <c r="A14" s="131">
        <v>1</v>
      </c>
      <c r="B14" s="131">
        <f t="shared" si="1"/>
        <v>14.263786902795156</v>
      </c>
      <c r="C14" s="131">
        <f>A14*Sheet1!D29</f>
        <v>14</v>
      </c>
      <c r="E14" s="131">
        <f t="shared" si="0"/>
        <v>0.26378690279515504</v>
      </c>
      <c r="F14" s="134">
        <f t="shared" si="2"/>
        <v>11.408375089477449</v>
      </c>
      <c r="G14" s="133">
        <f>Sheet2!G14</f>
        <v>0.91</v>
      </c>
      <c r="H14" s="131">
        <v>5.1</v>
      </c>
      <c r="I14" s="134">
        <f>(0.5*Sheet1!D67*(3.141593*((Sheet1!D7/2)*(Sheet1!D7/2)))*(H14^3)*(Sheet1!D68/100))*G14</f>
        <v>156.00530925275095</v>
      </c>
      <c r="J14" s="134">
        <f>VLOOKUP(I14,B5:C334,2,TRUE)</f>
        <v>131.6</v>
      </c>
      <c r="K14" s="134">
        <f>J14/Sheet1!D29*Sheet1!D69</f>
        <v>13.16</v>
      </c>
      <c r="L14" s="134">
        <f t="shared" si="3"/>
        <v>118.44</v>
      </c>
      <c r="O14" s="133">
        <f>Sheet1!F61+Sheet1!D58</f>
        <v>0.26378690279515504</v>
      </c>
    </row>
    <row r="15" spans="1:15" ht="12.75">
      <c r="A15" s="131">
        <v>1.1</v>
      </c>
      <c r="B15" s="131">
        <f t="shared" si="1"/>
        <v>15.719182152382139</v>
      </c>
      <c r="C15" s="131">
        <f>A15*Sheet1!D29</f>
        <v>15.400000000000002</v>
      </c>
      <c r="E15" s="131">
        <f t="shared" si="0"/>
        <v>0.31918215238213765</v>
      </c>
      <c r="F15" s="134">
        <f t="shared" si="2"/>
        <v>11.632068718682893</v>
      </c>
      <c r="G15" s="133">
        <f>Sheet2!G15</f>
        <v>0.92</v>
      </c>
      <c r="H15" s="131">
        <v>5.2</v>
      </c>
      <c r="I15" s="134">
        <f>(0.5*Sheet1!D67*(3.141593*((Sheet1!D7/2)*(Sheet1!D7/2)))*(H15^3)*(Sheet1!D68/100))*G15</f>
        <v>167.18038320615048</v>
      </c>
      <c r="J15" s="134">
        <f>VLOOKUP(I15,B5:C334,2,TRUE)</f>
        <v>140</v>
      </c>
      <c r="K15" s="134">
        <f>J15/Sheet1!D29*Sheet1!D69</f>
        <v>14</v>
      </c>
      <c r="L15" s="134">
        <f t="shared" si="3"/>
        <v>126</v>
      </c>
      <c r="O15" s="133">
        <f>Sheet1!F61+Sheet1!D58</f>
        <v>0.26378690279515504</v>
      </c>
    </row>
    <row r="16" spans="1:15" ht="12.75">
      <c r="A16" s="131">
        <v>1.2</v>
      </c>
      <c r="B16" s="131">
        <f t="shared" si="1"/>
        <v>17.179853140025024</v>
      </c>
      <c r="C16" s="131">
        <f>A16*Sheet1!D29</f>
        <v>16.8</v>
      </c>
      <c r="E16" s="131">
        <f t="shared" si="0"/>
        <v>0.37985314002502324</v>
      </c>
      <c r="F16" s="134">
        <f t="shared" si="2"/>
        <v>11.85576234788833</v>
      </c>
      <c r="G16" s="133">
        <f>Sheet2!G16</f>
        <v>0.93</v>
      </c>
      <c r="H16" s="131">
        <v>5.3</v>
      </c>
      <c r="I16" s="134">
        <f>(0.5*Sheet1!D67*(3.141593*((Sheet1!D7/2)*(Sheet1!D7/2)))*(H16^3)*(Sheet1!D68/100))*G16</f>
        <v>178.93611978940922</v>
      </c>
      <c r="J16" s="134">
        <f>VLOOKUP(I16,B5:C334,2,TRUE)</f>
        <v>148.4</v>
      </c>
      <c r="K16" s="134">
        <f>J16/Sheet1!D29*Sheet1!D69</f>
        <v>14.839999999999998</v>
      </c>
      <c r="L16" s="134">
        <f t="shared" si="3"/>
        <v>133.56</v>
      </c>
      <c r="O16" s="133">
        <f>Sheet1!F61+Sheet1!D58</f>
        <v>0.26378690279515504</v>
      </c>
    </row>
    <row r="17" spans="1:15" ht="12.75">
      <c r="A17" s="131">
        <v>1.3</v>
      </c>
      <c r="B17" s="131">
        <f t="shared" si="1"/>
        <v>18.645799865723813</v>
      </c>
      <c r="C17" s="131">
        <f>A17*Sheet1!D29</f>
        <v>18.2</v>
      </c>
      <c r="E17" s="131">
        <f t="shared" si="0"/>
        <v>0.4457998657238121</v>
      </c>
      <c r="F17" s="134">
        <f t="shared" si="2"/>
        <v>12.079455977093772</v>
      </c>
      <c r="G17" s="133">
        <f>Sheet2!G17</f>
        <v>0.94</v>
      </c>
      <c r="H17" s="131">
        <v>5.4</v>
      </c>
      <c r="I17" s="134">
        <f>(0.5*Sheet1!D67*(3.141593*((Sheet1!D7/2)*(Sheet1!D7/2)))*(H17^3)*(Sheet1!D68/100))*G17</f>
        <v>191.29190457886367</v>
      </c>
      <c r="J17" s="134">
        <f>VLOOKUP(I17,B5:C334,2,TRUE)</f>
        <v>156.79999999999998</v>
      </c>
      <c r="K17" s="134">
        <f>J17/Sheet1!D29*Sheet1!D69</f>
        <v>15.679999999999998</v>
      </c>
      <c r="L17" s="134">
        <f t="shared" si="3"/>
        <v>141.11999999999998</v>
      </c>
      <c r="O17" s="133">
        <f>Sheet1!F61+Sheet1!D58</f>
        <v>0.26378690279515504</v>
      </c>
    </row>
    <row r="18" spans="1:15" ht="12.75">
      <c r="A18" s="131">
        <v>1.4</v>
      </c>
      <c r="B18" s="131">
        <f t="shared" si="1"/>
        <v>20.1170223294785</v>
      </c>
      <c r="C18" s="131">
        <f>A18*Sheet1!D29</f>
        <v>19.599999999999998</v>
      </c>
      <c r="E18" s="131">
        <f t="shared" si="0"/>
        <v>0.5170223294785038</v>
      </c>
      <c r="F18" s="134">
        <f t="shared" si="2"/>
        <v>12.303149606299213</v>
      </c>
      <c r="G18" s="133">
        <f>Sheet2!G18</f>
        <v>0.95</v>
      </c>
      <c r="H18" s="131">
        <v>5.5</v>
      </c>
      <c r="I18" s="134">
        <f>(0.5*Sheet1!D67*(3.141593*((Sheet1!D7/2)*(Sheet1!D7/2)))*(H18^3)*(Sheet1!D68/100))*G18</f>
        <v>204.2674333200714</v>
      </c>
      <c r="J18" s="134">
        <f>VLOOKUP(I18,B5:C334,2,TRUE)</f>
        <v>166.6</v>
      </c>
      <c r="K18" s="134">
        <f>J18/Sheet1!D29*Sheet1!D69</f>
        <v>16.66</v>
      </c>
      <c r="L18" s="134">
        <f t="shared" si="3"/>
        <v>149.94</v>
      </c>
      <c r="O18" s="133">
        <f>Sheet1!F61+Sheet1!D58</f>
        <v>0.26378690279515504</v>
      </c>
    </row>
    <row r="19" spans="1:15" ht="12.75">
      <c r="A19" s="131">
        <v>1.5</v>
      </c>
      <c r="B19" s="131">
        <f t="shared" si="1"/>
        <v>21.593520531289098</v>
      </c>
      <c r="C19" s="131">
        <f>A19*Sheet1!D29</f>
        <v>21</v>
      </c>
      <c r="E19" s="131">
        <f t="shared" si="0"/>
        <v>0.5935205312890989</v>
      </c>
      <c r="F19" s="134">
        <f t="shared" si="2"/>
        <v>12.526843235504652</v>
      </c>
      <c r="G19" s="133">
        <f>Sheet2!G19</f>
        <v>0.96</v>
      </c>
      <c r="H19" s="131">
        <v>5.6</v>
      </c>
      <c r="I19" s="134">
        <f>(0.5*Sheet1!D67*(3.141593*((Sheet1!D7/2)*(Sheet1!D7/2)))*(H19^3)*(Sheet1!D68/100))*G19</f>
        <v>217.8827119278114</v>
      </c>
      <c r="J19" s="134">
        <f>VLOOKUP(I19,B5:C334,2,TRUE)</f>
        <v>175</v>
      </c>
      <c r="K19" s="134">
        <f>J19/Sheet1!D29*Sheet1!D69</f>
        <v>17.5</v>
      </c>
      <c r="L19" s="134">
        <f t="shared" si="3"/>
        <v>157.5</v>
      </c>
      <c r="O19" s="133">
        <f>Sheet1!F61+Sheet1!D58</f>
        <v>0.26378690279515504</v>
      </c>
    </row>
    <row r="20" spans="1:15" ht="12.75">
      <c r="A20" s="131">
        <v>1.6</v>
      </c>
      <c r="B20" s="131">
        <f t="shared" si="1"/>
        <v>23.075294471155598</v>
      </c>
      <c r="C20" s="131">
        <f>A20*Sheet1!D29</f>
        <v>22.400000000000002</v>
      </c>
      <c r="E20" s="131">
        <f t="shared" si="0"/>
        <v>0.675294471155597</v>
      </c>
      <c r="F20" s="134">
        <f t="shared" si="2"/>
        <v>12.750536864710094</v>
      </c>
      <c r="G20" s="133">
        <f>Sheet2!G20</f>
        <v>0.97</v>
      </c>
      <c r="H20" s="131">
        <v>5.7</v>
      </c>
      <c r="I20" s="134">
        <f>(0.5*Sheet1!D67*(3.141593*((Sheet1!D7/2)*(Sheet1!D7/2)))*(H20^3)*(Sheet1!D68/100))*G20</f>
        <v>232.15805648608432</v>
      </c>
      <c r="J20" s="134">
        <f>VLOOKUP(I20,B5:C334,2,TRUE)</f>
        <v>184.79999999999998</v>
      </c>
      <c r="K20" s="134">
        <f>J20/Sheet1!D29*Sheet1!D69</f>
        <v>18.479999999999997</v>
      </c>
      <c r="L20" s="134">
        <f t="shared" si="3"/>
        <v>166.32</v>
      </c>
      <c r="O20" s="133">
        <f>Sheet1!F61+Sheet1!D58</f>
        <v>0.26378690279515504</v>
      </c>
    </row>
    <row r="21" spans="1:15" ht="12.75">
      <c r="A21" s="131">
        <v>1.7</v>
      </c>
      <c r="B21" s="131">
        <f t="shared" si="1"/>
        <v>24.562344149077997</v>
      </c>
      <c r="C21" s="131">
        <f>A21*Sheet1!D29</f>
        <v>23.8</v>
      </c>
      <c r="E21" s="131">
        <f t="shared" si="0"/>
        <v>0.762344149077998</v>
      </c>
      <c r="F21" s="134">
        <f t="shared" si="2"/>
        <v>12.974230493915531</v>
      </c>
      <c r="G21" s="133">
        <f>Sheet2!G21</f>
        <v>0.98</v>
      </c>
      <c r="H21" s="131">
        <v>5.8</v>
      </c>
      <c r="I21" s="134">
        <f>(0.5*Sheet1!D67*(3.141593*((Sheet1!D7/2)*(Sheet1!D7/2)))*(H21^3)*(Sheet1!D68/100))*G21</f>
        <v>247.11409324811171</v>
      </c>
      <c r="J21" s="134">
        <f>VLOOKUP(I21,B5:C334,2,TRUE)</f>
        <v>194.6</v>
      </c>
      <c r="K21" s="134">
        <f>J21/Sheet1!D29*Sheet1!D69</f>
        <v>19.46</v>
      </c>
      <c r="L21" s="134">
        <f t="shared" si="3"/>
        <v>175.14</v>
      </c>
      <c r="O21" s="133">
        <f>Sheet1!F61+Sheet1!D58</f>
        <v>0.26378690279515504</v>
      </c>
    </row>
    <row r="22" spans="1:15" ht="12.75">
      <c r="A22" s="131">
        <v>1.8</v>
      </c>
      <c r="B22" s="131">
        <f t="shared" si="1"/>
        <v>26.0546695650563</v>
      </c>
      <c r="C22" s="131">
        <f>A22*Sheet1!D29</f>
        <v>25.2</v>
      </c>
      <c r="E22" s="131">
        <f t="shared" si="0"/>
        <v>0.8546695650563024</v>
      </c>
      <c r="F22" s="134">
        <f t="shared" si="2"/>
        <v>13.197924123120973</v>
      </c>
      <c r="G22" s="133">
        <f>Sheet2!G22</f>
        <v>0.99</v>
      </c>
      <c r="H22" s="131">
        <v>5.9</v>
      </c>
      <c r="I22" s="134">
        <f>(0.5*Sheet1!D67*(3.141593*((Sheet1!D7/2)*(Sheet1!D7/2)))*(H22^3)*(Sheet1!D68/100))*G22</f>
        <v>262.77175863633687</v>
      </c>
      <c r="J22" s="134">
        <f>VLOOKUP(I22,B5:C334,2,TRUE)</f>
        <v>204.4</v>
      </c>
      <c r="K22" s="134">
        <f>J22/Sheet1!D29*Sheet1!D69</f>
        <v>20.439999999999998</v>
      </c>
      <c r="L22" s="134">
        <f t="shared" si="3"/>
        <v>183.96</v>
      </c>
      <c r="O22" s="133">
        <f>Sheet1!F61+Sheet1!D58</f>
        <v>0.26378690279515504</v>
      </c>
    </row>
    <row r="23" spans="1:15" ht="12.75">
      <c r="A23" s="131">
        <v>1.9</v>
      </c>
      <c r="B23" s="131">
        <f t="shared" si="1"/>
        <v>27.552270719090508</v>
      </c>
      <c r="C23" s="131">
        <f>A23*Sheet1!D29</f>
        <v>26.599999999999998</v>
      </c>
      <c r="E23" s="131">
        <f t="shared" si="0"/>
        <v>0.9522707190905096</v>
      </c>
      <c r="F23" s="134">
        <f t="shared" si="2"/>
        <v>13.421617752326412</v>
      </c>
      <c r="G23" s="133">
        <f>Sheet2!G23</f>
        <v>1</v>
      </c>
      <c r="H23" s="131">
        <v>6</v>
      </c>
      <c r="I23" s="134">
        <f>(0.5*Sheet1!D67*(3.141593*((Sheet1!D7/2)*(Sheet1!D7/2)))*(H23^3)*(Sheet1!D68/100))*G23</f>
        <v>279.1522992424243</v>
      </c>
      <c r="J23" s="134">
        <f>VLOOKUP(I23,B5:C334,2,TRUE)</f>
        <v>215.6</v>
      </c>
      <c r="K23" s="134">
        <f>J23/Sheet1!D29*Sheet1!D69</f>
        <v>21.56</v>
      </c>
      <c r="L23" s="134">
        <f t="shared" si="3"/>
        <v>194.04</v>
      </c>
      <c r="O23" s="133">
        <f>Sheet1!F61+Sheet1!D58</f>
        <v>0.26378690279515504</v>
      </c>
    </row>
    <row r="24" spans="1:15" ht="12.75">
      <c r="A24" s="131">
        <v>2</v>
      </c>
      <c r="B24" s="131">
        <f t="shared" si="1"/>
        <v>29.05514761118062</v>
      </c>
      <c r="C24" s="131">
        <f>A24*Sheet1!D29</f>
        <v>28</v>
      </c>
      <c r="E24" s="131">
        <f t="shared" si="0"/>
        <v>1.0551476111806202</v>
      </c>
      <c r="F24" s="134">
        <f t="shared" si="2"/>
        <v>13.645311381531853</v>
      </c>
      <c r="G24" s="133">
        <f>Sheet2!G24</f>
        <v>1</v>
      </c>
      <c r="H24" s="131">
        <v>6.1</v>
      </c>
      <c r="I24" s="134">
        <f>(0.5*Sheet1!D67*(3.141593*((Sheet1!D7/2)*(Sheet1!D7/2)))*(H24^3)*(Sheet1!D68/100))*G24</f>
        <v>293.3438334923365</v>
      </c>
      <c r="J24" s="134">
        <f>VLOOKUP(I24,B5:C334,2,TRUE)</f>
        <v>224</v>
      </c>
      <c r="K24" s="134">
        <f>J24/Sheet1!D29*Sheet1!D69</f>
        <v>22.4</v>
      </c>
      <c r="L24" s="134">
        <f t="shared" si="3"/>
        <v>201.6</v>
      </c>
      <c r="O24" s="133">
        <f>Sheet1!F61+Sheet1!D58</f>
        <v>0.26378690279515504</v>
      </c>
    </row>
    <row r="25" spans="1:15" ht="12.75">
      <c r="A25" s="131">
        <v>2.1</v>
      </c>
      <c r="B25" s="131">
        <f t="shared" si="1"/>
        <v>30.563300241326637</v>
      </c>
      <c r="C25" s="131">
        <f>A25*Sheet1!D29</f>
        <v>29.400000000000002</v>
      </c>
      <c r="E25" s="131">
        <f t="shared" si="0"/>
        <v>1.1633002413266338</v>
      </c>
      <c r="F25" s="134">
        <f t="shared" si="2"/>
        <v>13.869005010737295</v>
      </c>
      <c r="G25" s="133">
        <f>Sheet2!G25</f>
        <v>1</v>
      </c>
      <c r="H25" s="131">
        <v>6.2</v>
      </c>
      <c r="I25" s="134">
        <f>(0.5*Sheet1!D67*(3.141593*((Sheet1!D7/2)*(Sheet1!D7/2)))*(H25^3)*(Sheet1!D68/100))*G25</f>
        <v>308.0083758048542</v>
      </c>
      <c r="J25" s="134">
        <f>VLOOKUP(I25,B5:C334,2,TRUE)</f>
        <v>233.79999999999998</v>
      </c>
      <c r="K25" s="134">
        <f>J25/Sheet1!D29*Sheet1!D69</f>
        <v>23.38</v>
      </c>
      <c r="L25" s="134">
        <f t="shared" si="3"/>
        <v>210.42</v>
      </c>
      <c r="O25" s="133">
        <f>Sheet1!F61+Sheet1!D58</f>
        <v>0.26378690279515504</v>
      </c>
    </row>
    <row r="26" spans="1:15" ht="12.75">
      <c r="A26" s="131">
        <v>2.2</v>
      </c>
      <c r="B26" s="131">
        <f t="shared" si="1"/>
        <v>32.07672860952856</v>
      </c>
      <c r="C26" s="131">
        <f>A26*Sheet1!D29</f>
        <v>30.800000000000004</v>
      </c>
      <c r="E26" s="131">
        <f t="shared" si="0"/>
        <v>1.2767286095285506</v>
      </c>
      <c r="F26" s="134">
        <f t="shared" si="2"/>
        <v>14.092698639942732</v>
      </c>
      <c r="G26" s="133">
        <f>Sheet2!G26</f>
        <v>1</v>
      </c>
      <c r="H26" s="131">
        <v>6.3</v>
      </c>
      <c r="I26" s="134">
        <f>(0.5*Sheet1!D67*(3.141593*((Sheet1!D7/2)*(Sheet1!D7/2)))*(H26^3)*(Sheet1!D68/100))*G26</f>
        <v>323.1536804105114</v>
      </c>
      <c r="J26" s="134">
        <f>VLOOKUP(I26,B5:C334,2,TRUE)</f>
        <v>242.20000000000002</v>
      </c>
      <c r="K26" s="134">
        <f>J26/Sheet1!D29*Sheet1!D69</f>
        <v>24.22</v>
      </c>
      <c r="L26" s="134">
        <f t="shared" si="3"/>
        <v>217.98000000000002</v>
      </c>
      <c r="O26" s="133">
        <f>Sheet1!F61+Sheet1!D58</f>
        <v>0.26378690279515504</v>
      </c>
    </row>
    <row r="27" spans="1:15" ht="12.75">
      <c r="A27" s="131">
        <v>2.3</v>
      </c>
      <c r="B27" s="131">
        <f t="shared" si="1"/>
        <v>33.595432715786366</v>
      </c>
      <c r="C27" s="131">
        <f>A27*Sheet1!D29</f>
        <v>32.199999999999996</v>
      </c>
      <c r="E27" s="131">
        <f t="shared" si="0"/>
        <v>1.39543271578637</v>
      </c>
      <c r="F27" s="134">
        <f t="shared" si="2"/>
        <v>14.316392269148174</v>
      </c>
      <c r="G27" s="133">
        <f>Sheet2!G27</f>
        <v>1</v>
      </c>
      <c r="H27" s="131">
        <v>6.4</v>
      </c>
      <c r="I27" s="134">
        <f>(0.5*Sheet1!D67*(3.141593*((Sheet1!D7/2)*(Sheet1!D7/2)))*(H27^3)*(Sheet1!D68/100))*G27</f>
        <v>338.787501539843</v>
      </c>
      <c r="J27" s="134">
        <f>VLOOKUP(I27,B5:C334,2,TRUE)</f>
        <v>252</v>
      </c>
      <c r="K27" s="134">
        <f>J27/Sheet1!D29*Sheet1!D69</f>
        <v>25.2</v>
      </c>
      <c r="L27" s="134">
        <f t="shared" si="3"/>
        <v>226.8</v>
      </c>
      <c r="O27" s="133">
        <f>Sheet1!F61+Sheet1!D58</f>
        <v>0.26378690279515504</v>
      </c>
    </row>
    <row r="28" spans="1:15" ht="12.75">
      <c r="A28" s="131">
        <v>2.4</v>
      </c>
      <c r="B28" s="131">
        <f t="shared" si="1"/>
        <v>35.119412560100095</v>
      </c>
      <c r="C28" s="131">
        <f>A28*Sheet1!D29</f>
        <v>33.6</v>
      </c>
      <c r="E28" s="131">
        <f t="shared" si="0"/>
        <v>1.519412560100093</v>
      </c>
      <c r="F28" s="134">
        <f t="shared" si="2"/>
        <v>14.540085898353613</v>
      </c>
      <c r="G28" s="133">
        <f>Sheet2!G28</f>
        <v>1</v>
      </c>
      <c r="H28" s="131">
        <v>6.5</v>
      </c>
      <c r="I28" s="134">
        <f>(0.5*Sheet1!D67*(3.141593*((Sheet1!D7/2)*(Sheet1!D7/2)))*(H28^3)*(Sheet1!D68/100))*G28</f>
        <v>354.9175934233832</v>
      </c>
      <c r="J28" s="134">
        <f>VLOOKUP(I28,B5:C334,2,TRUE)</f>
        <v>261.8</v>
      </c>
      <c r="K28" s="134">
        <f>J28/Sheet1!D29*Sheet1!D69</f>
        <v>26.179999999999996</v>
      </c>
      <c r="L28" s="134">
        <f t="shared" si="3"/>
        <v>235.62</v>
      </c>
      <c r="O28" s="133">
        <f>Sheet1!F61+Sheet1!D58</f>
        <v>0.26378690279515504</v>
      </c>
    </row>
    <row r="29" spans="1:15" ht="12.75">
      <c r="A29" s="131">
        <v>2.5</v>
      </c>
      <c r="B29" s="131">
        <f t="shared" si="1"/>
        <v>36.64866814246972</v>
      </c>
      <c r="C29" s="131">
        <f>A29*Sheet1!D29</f>
        <v>35</v>
      </c>
      <c r="E29" s="131">
        <f t="shared" si="0"/>
        <v>1.648668142469719</v>
      </c>
      <c r="F29" s="134">
        <f t="shared" si="2"/>
        <v>14.763779527559054</v>
      </c>
      <c r="G29" s="133">
        <f>Sheet2!G29</f>
        <v>1</v>
      </c>
      <c r="H29" s="131">
        <v>6.6</v>
      </c>
      <c r="I29" s="134">
        <f>(0.5*Sheet1!D67*(3.141593*((Sheet1!D7/2)*(Sheet1!D7/2)))*(H29^3)*(Sheet1!D68/100))*G29</f>
        <v>371.5517102916667</v>
      </c>
      <c r="J29" s="134">
        <f>VLOOKUP(I29,B5:C334,2,TRUE)</f>
        <v>271.59999999999997</v>
      </c>
      <c r="K29" s="134">
        <f>J29/Sheet1!D29*Sheet1!D69</f>
        <v>27.159999999999997</v>
      </c>
      <c r="L29" s="134">
        <f t="shared" si="3"/>
        <v>244.43999999999997</v>
      </c>
      <c r="O29" s="133">
        <f>Sheet1!F61+Sheet1!D58</f>
        <v>0.26378690279515504</v>
      </c>
    </row>
    <row r="30" spans="1:15" ht="12.75">
      <c r="A30" s="131">
        <v>2.6</v>
      </c>
      <c r="B30" s="131">
        <f t="shared" si="1"/>
        <v>38.183199462895246</v>
      </c>
      <c r="C30" s="131">
        <f>A30*Sheet1!D29</f>
        <v>36.4</v>
      </c>
      <c r="E30" s="131">
        <f t="shared" si="0"/>
        <v>1.7831994628952483</v>
      </c>
      <c r="F30" s="134">
        <f t="shared" si="2"/>
        <v>14.987473156764496</v>
      </c>
      <c r="G30" s="133">
        <f>Sheet2!G30</f>
        <v>1</v>
      </c>
      <c r="H30" s="131">
        <v>6.7</v>
      </c>
      <c r="I30" s="134">
        <f>(0.5*Sheet1!D67*(3.141593*((Sheet1!D7/2)*(Sheet1!D7/2)))*(H30^3)*(Sheet1!D68/100))*G30</f>
        <v>388.6976063752281</v>
      </c>
      <c r="J30" s="134">
        <f>VLOOKUP(I30,B5:C334,2,TRUE)</f>
        <v>280</v>
      </c>
      <c r="K30" s="134">
        <f>J30/Sheet1!D29*Sheet1!D69</f>
        <v>28</v>
      </c>
      <c r="L30" s="134">
        <f t="shared" si="3"/>
        <v>252</v>
      </c>
      <c r="O30" s="133">
        <f>Sheet1!F61+Sheet1!D58</f>
        <v>0.26378690279515504</v>
      </c>
    </row>
    <row r="31" spans="1:15" ht="12.75">
      <c r="A31" s="131">
        <v>2.7</v>
      </c>
      <c r="B31" s="131">
        <f t="shared" si="1"/>
        <v>39.72300652137668</v>
      </c>
      <c r="C31" s="131">
        <f>A31*Sheet1!D29</f>
        <v>37.800000000000004</v>
      </c>
      <c r="E31" s="131">
        <f t="shared" si="0"/>
        <v>1.9230065213766805</v>
      </c>
      <c r="F31" s="134">
        <f t="shared" si="2"/>
        <v>15.211166785969933</v>
      </c>
      <c r="G31" s="133">
        <f>Sheet2!G31</f>
        <v>1</v>
      </c>
      <c r="H31" s="131">
        <v>6.8</v>
      </c>
      <c r="I31" s="134">
        <f>(0.5*Sheet1!D67*(3.141593*((Sheet1!D7/2)*(Sheet1!D7/2)))*(H31^3)*(Sheet1!D68/100))*G31</f>
        <v>406.3630359046016</v>
      </c>
      <c r="J31" s="134">
        <f>VLOOKUP(I31,B5:C334,2,TRUE)</f>
        <v>287</v>
      </c>
      <c r="K31" s="134">
        <f>J31/Sheet1!D29*Sheet1!D69</f>
        <v>28.7</v>
      </c>
      <c r="L31" s="134">
        <f t="shared" si="3"/>
        <v>258.3</v>
      </c>
      <c r="O31" s="133">
        <f>Sheet1!F61+Sheet1!D58</f>
        <v>0.26378690279515504</v>
      </c>
    </row>
    <row r="32" spans="1:15" ht="12.75">
      <c r="A32" s="131">
        <v>2.8</v>
      </c>
      <c r="B32" s="131">
        <f t="shared" si="1"/>
        <v>41.26808931791401</v>
      </c>
      <c r="C32" s="131">
        <f>A32*Sheet1!D29</f>
        <v>39.199999999999996</v>
      </c>
      <c r="E32" s="131">
        <f t="shared" si="0"/>
        <v>2.068089317914015</v>
      </c>
      <c r="F32" s="134">
        <f t="shared" si="2"/>
        <v>15.434860415175375</v>
      </c>
      <c r="G32" s="133">
        <f>Sheet2!G32</f>
        <v>1</v>
      </c>
      <c r="H32" s="131">
        <v>6.9</v>
      </c>
      <c r="I32" s="134">
        <f>(0.5*Sheet1!D67*(3.141593*((Sheet1!D7/2)*(Sheet1!D7/2)))*(H32^3)*(Sheet1!D68/100))*G32</f>
        <v>424.5557531103221</v>
      </c>
      <c r="J32" s="134">
        <f>VLOOKUP(I32,B5:C334,2,TRUE)</f>
        <v>301</v>
      </c>
      <c r="K32" s="134">
        <f>J32/Sheet1!D29*Sheet1!D69</f>
        <v>30.099999999999998</v>
      </c>
      <c r="L32" s="134">
        <f t="shared" si="3"/>
        <v>270.9</v>
      </c>
      <c r="O32" s="133">
        <f>Sheet1!F61+Sheet1!D58</f>
        <v>0.26378690279515504</v>
      </c>
    </row>
    <row r="33" spans="1:15" ht="12.75">
      <c r="A33" s="131">
        <v>2.9</v>
      </c>
      <c r="B33" s="131">
        <f t="shared" si="1"/>
        <v>42.818447852507255</v>
      </c>
      <c r="C33" s="131">
        <f>A33*Sheet1!D29</f>
        <v>40.6</v>
      </c>
      <c r="E33" s="131">
        <f t="shared" si="0"/>
        <v>2.218447852507254</v>
      </c>
      <c r="F33" s="134">
        <f t="shared" si="2"/>
        <v>15.658554044380816</v>
      </c>
      <c r="G33" s="133">
        <f>Sheet2!G33</f>
        <v>1</v>
      </c>
      <c r="H33" s="131">
        <v>7</v>
      </c>
      <c r="I33" s="134">
        <f>(0.5*Sheet1!D67*(3.141593*((Sheet1!D7/2)*(Sheet1!D7/2)))*(H33^3)*(Sheet1!D68/100))*G33</f>
        <v>443.2835122229238</v>
      </c>
      <c r="J33" s="134">
        <f>VLOOKUP(I33,B5:C334,2,TRUE)</f>
        <v>308</v>
      </c>
      <c r="K33" s="134">
        <f>J33/Sheet1!D29*Sheet1!D69</f>
        <v>30.799999999999997</v>
      </c>
      <c r="L33" s="134">
        <f t="shared" si="3"/>
        <v>277.2</v>
      </c>
      <c r="O33" s="133">
        <f>Sheet1!F61+Sheet1!D58</f>
        <v>0.26378690279515504</v>
      </c>
    </row>
    <row r="34" spans="1:15" ht="12.75">
      <c r="A34" s="131">
        <v>3</v>
      </c>
      <c r="B34" s="131">
        <f t="shared" si="1"/>
        <v>44.3740821251564</v>
      </c>
      <c r="C34" s="131">
        <f>A34*Sheet1!D29</f>
        <v>42</v>
      </c>
      <c r="E34" s="131">
        <f t="shared" si="0"/>
        <v>2.3740821251563955</v>
      </c>
      <c r="F34" s="134">
        <f t="shared" si="2"/>
        <v>15.882247673586255</v>
      </c>
      <c r="G34" s="133">
        <f>Sheet2!G34</f>
        <v>1</v>
      </c>
      <c r="H34" s="131">
        <v>7.1</v>
      </c>
      <c r="I34" s="134">
        <f>(0.5*Sheet1!D67*(3.141593*((Sheet1!D7/2)*(Sheet1!D7/2)))*(H34^3)*(Sheet1!D68/100))*G34</f>
        <v>462.55406747294126</v>
      </c>
      <c r="J34" s="134">
        <f>VLOOKUP(I34,B5:C334,2,TRUE)</f>
        <v>322</v>
      </c>
      <c r="K34" s="134">
        <f>J34/Sheet1!D29*Sheet1!D69</f>
        <v>32.199999999999996</v>
      </c>
      <c r="L34" s="134">
        <f t="shared" si="3"/>
        <v>289.8</v>
      </c>
      <c r="O34" s="133">
        <f>Sheet1!F61+Sheet1!D58</f>
        <v>0.26378690279515504</v>
      </c>
    </row>
    <row r="35" spans="1:15" ht="12.75">
      <c r="A35" s="131">
        <v>3.1</v>
      </c>
      <c r="B35" s="131">
        <f t="shared" si="1"/>
        <v>45.934992135861435</v>
      </c>
      <c r="C35" s="131">
        <f>A35*Sheet1!D29</f>
        <v>43.4</v>
      </c>
      <c r="E35" s="131">
        <f t="shared" si="0"/>
        <v>2.5349921358614402</v>
      </c>
      <c r="F35" s="134">
        <f t="shared" si="2"/>
        <v>16.1059413027917</v>
      </c>
      <c r="G35" s="133">
        <f>Sheet2!G35</f>
        <v>1</v>
      </c>
      <c r="H35" s="131">
        <v>7.2</v>
      </c>
      <c r="I35" s="134">
        <f>(0.5*Sheet1!D67*(3.141593*((Sheet1!D7/2)*(Sheet1!D7/2)))*(H35^3)*(Sheet1!D68/100))*G35</f>
        <v>482.37517309090924</v>
      </c>
      <c r="J35" s="134">
        <f>VLOOKUP(I35,B5:C334,2,TRUE)</f>
        <v>329</v>
      </c>
      <c r="K35" s="134">
        <f>J35/Sheet1!D29*Sheet1!D69</f>
        <v>32.9</v>
      </c>
      <c r="L35" s="134">
        <f t="shared" si="3"/>
        <v>296.1</v>
      </c>
      <c r="O35" s="133">
        <f>Sheet1!F61+Sheet1!D58</f>
        <v>0.26378690279515504</v>
      </c>
    </row>
    <row r="36" spans="1:15" ht="12.75">
      <c r="A36" s="131">
        <v>3.2</v>
      </c>
      <c r="B36" s="131">
        <f t="shared" si="1"/>
        <v>47.50117788462239</v>
      </c>
      <c r="C36" s="131">
        <f>A36*Sheet1!D29</f>
        <v>44.800000000000004</v>
      </c>
      <c r="E36" s="131">
        <f t="shared" si="0"/>
        <v>2.701177884622388</v>
      </c>
      <c r="F36" s="134">
        <f t="shared" si="2"/>
        <v>16.329634931997134</v>
      </c>
      <c r="G36" s="133">
        <f>Sheet2!G36</f>
        <v>1</v>
      </c>
      <c r="H36" s="131">
        <v>7.3</v>
      </c>
      <c r="I36" s="134">
        <f>(0.5*Sheet1!D67*(3.141593*((Sheet1!D7/2)*(Sheet1!D7/2)))*(H36^3)*(Sheet1!D68/100))*G36</f>
        <v>502.7545833073619</v>
      </c>
      <c r="J36" s="134">
        <f>VLOOKUP(I36,B5:C334,2,TRUE)</f>
        <v>343</v>
      </c>
      <c r="K36" s="134">
        <f>J36/Sheet1!D29*Sheet1!D69</f>
        <v>34.3</v>
      </c>
      <c r="L36" s="134">
        <f t="shared" si="3"/>
        <v>308.7</v>
      </c>
      <c r="O36" s="133">
        <f>Sheet1!F61+Sheet1!D58</f>
        <v>0.26378690279515504</v>
      </c>
    </row>
    <row r="37" spans="1:15" ht="12.75">
      <c r="A37" s="131">
        <v>3.3</v>
      </c>
      <c r="B37" s="131">
        <f t="shared" si="1"/>
        <v>49.07263937143924</v>
      </c>
      <c r="C37" s="131">
        <f>A37*Sheet1!D29</f>
        <v>46.199999999999996</v>
      </c>
      <c r="E37" s="131">
        <f t="shared" si="0"/>
        <v>2.872639371439238</v>
      </c>
      <c r="F37" s="134">
        <f t="shared" si="2"/>
        <v>16.553328561202576</v>
      </c>
      <c r="G37" s="133">
        <f>Sheet2!G37</f>
        <v>1</v>
      </c>
      <c r="H37" s="131">
        <v>7.4</v>
      </c>
      <c r="I37" s="134">
        <f>(0.5*Sheet1!D67*(3.141593*((Sheet1!D7/2)*(Sheet1!D7/2)))*(H37^3)*(Sheet1!D68/100))*G37</f>
        <v>523.7000523528341</v>
      </c>
      <c r="J37" s="134">
        <f>VLOOKUP(I37,B5:C334,2,TRUE)</f>
        <v>350</v>
      </c>
      <c r="K37" s="134">
        <f>J37/Sheet1!D29*Sheet1!D69</f>
        <v>35</v>
      </c>
      <c r="L37" s="134">
        <f t="shared" si="3"/>
        <v>315</v>
      </c>
      <c r="O37" s="133">
        <f>Sheet1!F61+Sheet1!D58</f>
        <v>0.26378690279515504</v>
      </c>
    </row>
    <row r="38" spans="1:15" ht="12.75">
      <c r="A38" s="131">
        <v>3.4</v>
      </c>
      <c r="B38" s="131">
        <f t="shared" si="1"/>
        <v>50.649376596311996</v>
      </c>
      <c r="C38" s="131">
        <f>A38*Sheet1!D29</f>
        <v>47.6</v>
      </c>
      <c r="E38" s="131">
        <f t="shared" si="0"/>
        <v>3.049376596311992</v>
      </c>
      <c r="F38" s="134">
        <f t="shared" si="2"/>
        <v>16.777022190408015</v>
      </c>
      <c r="G38" s="133">
        <f>Sheet2!G38</f>
        <v>1</v>
      </c>
      <c r="H38" s="131">
        <v>7.5</v>
      </c>
      <c r="I38" s="134">
        <f>(0.5*Sheet1!D67*(3.141593*((Sheet1!D7/2)*(Sheet1!D7/2)))*(H38^3)*(Sheet1!D68/100))*G38</f>
        <v>545.21933445786</v>
      </c>
      <c r="J38" s="134">
        <f>VLOOKUP(I38,B5:C334,2,TRUE)</f>
        <v>364</v>
      </c>
      <c r="K38" s="134">
        <f>J38/Sheet1!D29*Sheet1!D69</f>
        <v>36.4</v>
      </c>
      <c r="L38" s="134">
        <f t="shared" si="3"/>
        <v>327.6</v>
      </c>
      <c r="O38" s="133">
        <f>Sheet1!F61+Sheet1!D58</f>
        <v>0.26378690279515504</v>
      </c>
    </row>
    <row r="39" spans="1:15" ht="12.75">
      <c r="A39" s="131">
        <v>3.5</v>
      </c>
      <c r="B39" s="131">
        <f t="shared" si="1"/>
        <v>52.23138955924065</v>
      </c>
      <c r="C39" s="131">
        <f>A39*Sheet1!D29</f>
        <v>49</v>
      </c>
      <c r="E39" s="131">
        <f t="shared" si="0"/>
        <v>3.2313895592406494</v>
      </c>
      <c r="F39" s="134">
        <f t="shared" si="2"/>
        <v>17.000715819613458</v>
      </c>
      <c r="G39" s="133">
        <f>Sheet2!G39</f>
        <v>1</v>
      </c>
      <c r="H39" s="131">
        <v>7.6</v>
      </c>
      <c r="I39" s="134">
        <f>(0.5*Sheet1!D67*(3.141593*((Sheet1!D7/2)*(Sheet1!D7/2)))*(H39^3)*(Sheet1!D68/100))*G39</f>
        <v>567.3201838529742</v>
      </c>
      <c r="J39" s="134">
        <f>VLOOKUP(I39,B5:C334,2,TRUE)</f>
        <v>371</v>
      </c>
      <c r="K39" s="134">
        <f>J39/Sheet1!D29*Sheet1!D69</f>
        <v>37.099999999999994</v>
      </c>
      <c r="L39" s="134">
        <f t="shared" si="3"/>
        <v>333.9</v>
      </c>
      <c r="O39" s="133">
        <f>Sheet1!F61+Sheet1!D58</f>
        <v>0.26378690279515504</v>
      </c>
    </row>
    <row r="40" spans="1:15" ht="12.75">
      <c r="A40" s="131">
        <v>3.6</v>
      </c>
      <c r="B40" s="131">
        <f t="shared" si="1"/>
        <v>53.818678260225205</v>
      </c>
      <c r="C40" s="131">
        <f>A40*Sheet1!D29</f>
        <v>50.4</v>
      </c>
      <c r="E40" s="131">
        <f t="shared" si="0"/>
        <v>3.4186782602252097</v>
      </c>
      <c r="F40" s="134">
        <f t="shared" si="2"/>
        <v>17.2244094488189</v>
      </c>
      <c r="G40" s="133">
        <f>Sheet2!G40</f>
        <v>1</v>
      </c>
      <c r="H40" s="131">
        <v>7.7</v>
      </c>
      <c r="I40" s="134">
        <f>(0.5*Sheet1!D67*(3.141593*((Sheet1!D7/2)*(Sheet1!D7/2)))*(H40^3)*(Sheet1!D68/100))*G40</f>
        <v>590.0103547687116</v>
      </c>
      <c r="J40" s="134">
        <f>VLOOKUP(I40,B5:C334,2,TRUE)</f>
        <v>385</v>
      </c>
      <c r="K40" s="134">
        <f>J40/Sheet1!D29*Sheet1!D69</f>
        <v>38.5</v>
      </c>
      <c r="L40" s="134">
        <f t="shared" si="3"/>
        <v>346.5</v>
      </c>
      <c r="O40" s="133">
        <f>Sheet1!F61+Sheet1!D58</f>
        <v>0.26378690279515504</v>
      </c>
    </row>
    <row r="41" spans="1:15" ht="12.75">
      <c r="A41" s="131">
        <v>3.7</v>
      </c>
      <c r="B41" s="131">
        <f t="shared" si="1"/>
        <v>55.41124269926568</v>
      </c>
      <c r="C41" s="131">
        <f>A41*Sheet1!D29</f>
        <v>51.800000000000004</v>
      </c>
      <c r="E41" s="131">
        <f t="shared" si="0"/>
        <v>3.6112426992656728</v>
      </c>
      <c r="F41" s="134">
        <f t="shared" si="2"/>
        <v>17.448103078024335</v>
      </c>
      <c r="G41" s="133">
        <f>Sheet2!G41</f>
        <v>1</v>
      </c>
      <c r="H41" s="131">
        <v>7.8</v>
      </c>
      <c r="I41" s="134">
        <f>(0.5*Sheet1!D67*(3.141593*((Sheet1!D7/2)*(Sheet1!D7/2)))*(H41^3)*(Sheet1!D68/100))*G41</f>
        <v>613.2976014356061</v>
      </c>
      <c r="J41" s="134">
        <f>VLOOKUP(I41,B5:C334,2,TRUE)</f>
        <v>399</v>
      </c>
      <c r="K41" s="134">
        <f>J41/Sheet1!D29*Sheet1!D69</f>
        <v>39.9</v>
      </c>
      <c r="L41" s="134">
        <f t="shared" si="3"/>
        <v>359.1</v>
      </c>
      <c r="O41" s="133">
        <f>Sheet1!F61+Sheet1!D58</f>
        <v>0.26378690279515504</v>
      </c>
    </row>
    <row r="42" spans="1:15" ht="12.75">
      <c r="A42" s="131">
        <v>3.8</v>
      </c>
      <c r="B42" s="131">
        <f t="shared" si="1"/>
        <v>57.00908287636204</v>
      </c>
      <c r="C42" s="131">
        <f>A42*Sheet1!D29</f>
        <v>53.199999999999996</v>
      </c>
      <c r="E42" s="131">
        <f t="shared" si="0"/>
        <v>3.8090828763620386</v>
      </c>
      <c r="F42" s="134">
        <f t="shared" si="2"/>
        <v>17.895490336435216</v>
      </c>
      <c r="G42" s="133">
        <f>Sheet2!G42</f>
        <v>1</v>
      </c>
      <c r="H42" s="131">
        <v>8</v>
      </c>
      <c r="I42" s="134">
        <f>(0.5*Sheet1!D67*(3.141593*((Sheet1!D7/2)*(Sheet1!D7/2)))*(H42^3)*(Sheet1!D68/100))*G42</f>
        <v>661.6943389450057</v>
      </c>
      <c r="J42" s="134">
        <f>VLOOKUP(I42,B5:C334,2,TRUE)</f>
        <v>420</v>
      </c>
      <c r="K42" s="134">
        <f>J42/Sheet1!D29*Sheet1!D69</f>
        <v>42</v>
      </c>
      <c r="L42" s="134">
        <f t="shared" si="3"/>
        <v>378</v>
      </c>
      <c r="O42" s="133">
        <f>Sheet1!F61+Sheet1!D58</f>
        <v>0.26378690279515504</v>
      </c>
    </row>
    <row r="43" spans="1:15" ht="12.75">
      <c r="A43" s="131">
        <v>3.9</v>
      </c>
      <c r="B43" s="131">
        <f t="shared" si="1"/>
        <v>58.61219879151431</v>
      </c>
      <c r="C43" s="131">
        <f>A43*Sheet1!D29</f>
        <v>54.6</v>
      </c>
      <c r="E43" s="131">
        <f t="shared" si="0"/>
        <v>4.012198791514308</v>
      </c>
      <c r="F43" s="134">
        <f t="shared" si="2"/>
        <v>18.11918396564066</v>
      </c>
      <c r="G43" s="133">
        <f>Sheet2!G43</f>
        <v>1</v>
      </c>
      <c r="H43" s="131">
        <v>8.1</v>
      </c>
      <c r="I43" s="134">
        <f>(0.5*Sheet1!D67*(3.141593*((Sheet1!D7/2)*(Sheet1!D7/2)))*(H43^3)*(Sheet1!D68/100))*G43</f>
        <v>686.8193382485796</v>
      </c>
      <c r="J43" s="134">
        <f>VLOOKUP(I43,B5:C334,2,TRUE)</f>
        <v>427</v>
      </c>
      <c r="K43" s="134">
        <f>J43/Sheet1!D29*Sheet1!D69</f>
        <v>42.699999999999996</v>
      </c>
      <c r="L43" s="134">
        <f t="shared" si="3"/>
        <v>384.3</v>
      </c>
      <c r="O43" s="133">
        <f>Sheet1!F61+Sheet1!D58</f>
        <v>0.26378690279515504</v>
      </c>
    </row>
    <row r="44" spans="1:15" ht="12.75">
      <c r="A44" s="131">
        <v>4</v>
      </c>
      <c r="B44" s="131">
        <f t="shared" si="1"/>
        <v>60.22059044472248</v>
      </c>
      <c r="C44" s="131">
        <f>A44*Sheet1!D29</f>
        <v>56</v>
      </c>
      <c r="E44" s="131">
        <f t="shared" si="0"/>
        <v>4.220590444722481</v>
      </c>
      <c r="F44" s="134">
        <f t="shared" si="2"/>
        <v>18.342877594846097</v>
      </c>
      <c r="G44" s="133">
        <f>Sheet2!G44</f>
        <v>1</v>
      </c>
      <c r="H44" s="131">
        <v>8.2</v>
      </c>
      <c r="I44" s="134">
        <f>(0.5*Sheet1!D67*(3.141593*((Sheet1!D7/2)*(Sheet1!D7/2)))*(H44^3)*(Sheet1!D68/100))*G44</f>
        <v>712.572430225449</v>
      </c>
      <c r="J44" s="134">
        <f>VLOOKUP(I44,B5:C334,2,TRUE)</f>
        <v>441</v>
      </c>
      <c r="K44" s="134">
        <f>J44/Sheet1!D29*Sheet1!D69</f>
        <v>44.099999999999994</v>
      </c>
      <c r="L44" s="134">
        <f t="shared" si="3"/>
        <v>396.9</v>
      </c>
      <c r="O44" s="133">
        <f>Sheet1!F61+Sheet1!D58</f>
        <v>0.26378690279515504</v>
      </c>
    </row>
    <row r="45" spans="1:15" ht="12.75">
      <c r="A45" s="131">
        <v>4.1</v>
      </c>
      <c r="B45" s="131">
        <f t="shared" si="1"/>
        <v>61.83425783598655</v>
      </c>
      <c r="C45" s="131">
        <f>A45*Sheet1!D29</f>
        <v>57.39999999999999</v>
      </c>
      <c r="E45" s="131">
        <f t="shared" si="0"/>
        <v>4.434257835986556</v>
      </c>
      <c r="F45" s="134">
        <f t="shared" si="2"/>
        <v>18.56657122405154</v>
      </c>
      <c r="G45" s="133">
        <f>Sheet2!G45</f>
        <v>1</v>
      </c>
      <c r="H45" s="131">
        <v>8.3</v>
      </c>
      <c r="I45" s="134">
        <f>(0.5*Sheet1!D67*(3.141593*((Sheet1!D7/2)*(Sheet1!D7/2)))*(H45^3)*(Sheet1!D68/100))*G45</f>
        <v>738.9613691061486</v>
      </c>
      <c r="J45" s="134">
        <f>VLOOKUP(I45,B5:C334,2,TRUE)</f>
        <v>455</v>
      </c>
      <c r="K45" s="134">
        <f>J45/Sheet1!D29*Sheet1!D69</f>
        <v>45.5</v>
      </c>
      <c r="L45" s="134">
        <f t="shared" si="3"/>
        <v>409.5</v>
      </c>
      <c r="O45" s="133">
        <f>Sheet1!F61+Sheet1!D58</f>
        <v>0.26378690279515504</v>
      </c>
    </row>
    <row r="46" spans="1:15" ht="12.75">
      <c r="A46" s="131">
        <v>4.2</v>
      </c>
      <c r="B46" s="131">
        <f t="shared" si="1"/>
        <v>63.453200965306536</v>
      </c>
      <c r="C46" s="131">
        <f>A46*Sheet1!D29</f>
        <v>58.800000000000004</v>
      </c>
      <c r="E46" s="131">
        <f t="shared" si="0"/>
        <v>4.653200965306535</v>
      </c>
      <c r="F46" s="134">
        <f t="shared" si="2"/>
        <v>18.79026485325698</v>
      </c>
      <c r="G46" s="133">
        <f>Sheet2!G46</f>
        <v>1</v>
      </c>
      <c r="H46" s="131">
        <v>8.4</v>
      </c>
      <c r="I46" s="134">
        <f>(0.5*Sheet1!D67*(3.141593*((Sheet1!D7/2)*(Sheet1!D7/2)))*(H46^3)*(Sheet1!D68/100))*G46</f>
        <v>765.9939091212124</v>
      </c>
      <c r="J46" s="134">
        <f>VLOOKUP(I46,B5:C334,2,TRUE)</f>
        <v>469</v>
      </c>
      <c r="K46" s="134">
        <f>J46/Sheet1!D29*Sheet1!D69</f>
        <v>46.9</v>
      </c>
      <c r="L46" s="134">
        <f t="shared" si="3"/>
        <v>422.1</v>
      </c>
      <c r="O46" s="133">
        <f>Sheet1!F61+Sheet1!D58</f>
        <v>0.26378690279515504</v>
      </c>
    </row>
    <row r="47" spans="1:15" ht="12.75">
      <c r="A47" s="131">
        <v>4.3</v>
      </c>
      <c r="B47" s="131">
        <f t="shared" si="1"/>
        <v>65.07741983268241</v>
      </c>
      <c r="C47" s="131">
        <f>A47*Sheet1!D29</f>
        <v>60.199999999999996</v>
      </c>
      <c r="E47" s="131">
        <f t="shared" si="0"/>
        <v>4.877419832682416</v>
      </c>
      <c r="F47" s="134">
        <f t="shared" si="2"/>
        <v>19.013958482462417</v>
      </c>
      <c r="G47" s="133">
        <f>Sheet2!G47</f>
        <v>1</v>
      </c>
      <c r="H47" s="131">
        <v>8.5</v>
      </c>
      <c r="I47" s="134">
        <f>(0.5*Sheet1!D67*(3.141593*((Sheet1!D7/2)*(Sheet1!D7/2)))*(H47^3)*(Sheet1!D68/100))*G47</f>
        <v>793.677804501175</v>
      </c>
      <c r="J47" s="134">
        <f>VLOOKUP(I47,B5:C334,2,TRUE)</f>
        <v>476</v>
      </c>
      <c r="K47" s="134">
        <f>J47/Sheet1!D29*Sheet1!D69</f>
        <v>47.599999999999994</v>
      </c>
      <c r="L47" s="134">
        <f t="shared" si="3"/>
        <v>428.4</v>
      </c>
      <c r="O47" s="133">
        <f>Sheet1!F61+Sheet1!D58</f>
        <v>0.26378690279515504</v>
      </c>
    </row>
    <row r="48" spans="1:15" ht="12.75">
      <c r="A48" s="131">
        <v>4.4</v>
      </c>
      <c r="B48" s="131">
        <f t="shared" si="1"/>
        <v>66.70691443811421</v>
      </c>
      <c r="C48" s="131">
        <f>A48*Sheet1!D29</f>
        <v>61.60000000000001</v>
      </c>
      <c r="E48" s="131">
        <f t="shared" si="0"/>
        <v>5.106914438114202</v>
      </c>
      <c r="F48" s="134">
        <f t="shared" si="2"/>
        <v>19.23765211166786</v>
      </c>
      <c r="G48" s="133">
        <f>Sheet2!G48</f>
        <v>1</v>
      </c>
      <c r="H48" s="131">
        <v>8.6</v>
      </c>
      <c r="I48" s="134">
        <f>(0.5*Sheet1!D67*(3.141593*((Sheet1!D7/2)*(Sheet1!D7/2)))*(H48^3)*(Sheet1!D68/100))*G48</f>
        <v>822.0208094765713</v>
      </c>
      <c r="J48" s="134">
        <f>VLOOKUP(I48,B5:C334,2,TRUE)</f>
        <v>490</v>
      </c>
      <c r="K48" s="134">
        <f>J48/Sheet1!D29*Sheet1!D69</f>
        <v>49</v>
      </c>
      <c r="L48" s="134">
        <f t="shared" si="3"/>
        <v>441</v>
      </c>
      <c r="O48" s="133">
        <f>Sheet1!F61+Sheet1!D58</f>
        <v>0.26378690279515504</v>
      </c>
    </row>
    <row r="49" spans="1:15" ht="12.75">
      <c r="A49" s="131">
        <v>4.5</v>
      </c>
      <c r="B49" s="131">
        <f t="shared" si="1"/>
        <v>68.34168478160188</v>
      </c>
      <c r="C49" s="131">
        <f>A49*Sheet1!D29</f>
        <v>63</v>
      </c>
      <c r="E49" s="131">
        <f t="shared" si="0"/>
        <v>5.34168478160189</v>
      </c>
      <c r="F49" s="134">
        <f t="shared" si="2"/>
        <v>19.4613457408733</v>
      </c>
      <c r="G49" s="133">
        <f>Sheet2!G49</f>
        <v>1</v>
      </c>
      <c r="H49" s="131">
        <v>8.7</v>
      </c>
      <c r="I49" s="134">
        <f>(0.5*Sheet1!D67*(3.141593*((Sheet1!D7/2)*(Sheet1!D7/2)))*(H49^3)*(Sheet1!D68/100))*G49</f>
        <v>851.0306782779355</v>
      </c>
      <c r="J49" s="134">
        <f>VLOOKUP(I49,B5:C334,2,TRUE)</f>
        <v>504</v>
      </c>
      <c r="K49" s="134">
        <f>J49/Sheet1!D29*Sheet1!D69</f>
        <v>50.4</v>
      </c>
      <c r="L49" s="134">
        <f t="shared" si="3"/>
        <v>453.6</v>
      </c>
      <c r="O49" s="133">
        <f>Sheet1!F61+Sheet1!D58</f>
        <v>0.26378690279515504</v>
      </c>
    </row>
    <row r="50" spans="1:15" ht="12.75">
      <c r="A50" s="131">
        <v>4.6</v>
      </c>
      <c r="B50" s="131">
        <f t="shared" si="1"/>
        <v>69.98173086314547</v>
      </c>
      <c r="C50" s="131">
        <f>A50*Sheet1!D29</f>
        <v>64.39999999999999</v>
      </c>
      <c r="E50" s="131">
        <f t="shared" si="0"/>
        <v>5.58173086314548</v>
      </c>
      <c r="F50" s="134">
        <f t="shared" si="2"/>
        <v>19.68503937007874</v>
      </c>
      <c r="G50" s="133">
        <f>Sheet2!G50</f>
        <v>1</v>
      </c>
      <c r="H50" s="131">
        <v>8.8</v>
      </c>
      <c r="I50" s="134">
        <f>(0.5*Sheet1!D67*(3.141593*((Sheet1!D7/2)*(Sheet1!D7/2)))*(H50^3)*(Sheet1!D68/100))*G50</f>
        <v>880.7151651358029</v>
      </c>
      <c r="J50" s="134">
        <f>VLOOKUP(I50,B5:C334,2,TRUE)</f>
        <v>518</v>
      </c>
      <c r="K50" s="134">
        <f>J50/Sheet1!D29*Sheet1!D69</f>
        <v>51.8</v>
      </c>
      <c r="L50" s="134">
        <f t="shared" si="3"/>
        <v>466.2</v>
      </c>
      <c r="O50" s="133">
        <f>Sheet1!F61+Sheet1!D58</f>
        <v>0.26378690279515504</v>
      </c>
    </row>
    <row r="51" spans="1:15" ht="12.75">
      <c r="A51" s="131">
        <v>4.7</v>
      </c>
      <c r="B51" s="131">
        <f t="shared" si="1"/>
        <v>71.62705268274497</v>
      </c>
      <c r="C51" s="131">
        <f>A51*Sheet1!D29</f>
        <v>65.8</v>
      </c>
      <c r="E51" s="131">
        <f t="shared" si="0"/>
        <v>5.827052682744976</v>
      </c>
      <c r="F51" s="134">
        <f t="shared" si="2"/>
        <v>20.13242662848962</v>
      </c>
      <c r="G51" s="133">
        <f>Sheet2!G51</f>
        <v>0.99</v>
      </c>
      <c r="H51" s="131">
        <v>9</v>
      </c>
      <c r="I51" s="134">
        <f>(0.5*Sheet1!D67*(3.141593*((Sheet1!D7/2)*(Sheet1!D7/2)))*(H51^3)*(Sheet1!D68/100))*G51</f>
        <v>932.7176198437501</v>
      </c>
      <c r="J51" s="134">
        <f>VLOOKUP(I51,B5:C334,2,TRUE)</f>
        <v>539</v>
      </c>
      <c r="K51" s="134">
        <f>J51/Sheet1!D29*Sheet1!D69</f>
        <v>53.9</v>
      </c>
      <c r="L51" s="134">
        <f t="shared" si="3"/>
        <v>485.1</v>
      </c>
      <c r="O51" s="133">
        <f>Sheet1!F61+Sheet1!D58</f>
        <v>0.26378690279515504</v>
      </c>
    </row>
    <row r="52" spans="1:15" ht="12.75">
      <c r="A52" s="131">
        <v>4.8</v>
      </c>
      <c r="B52" s="131">
        <f t="shared" si="1"/>
        <v>73.27765024040038</v>
      </c>
      <c r="C52" s="131">
        <f>A52*Sheet1!D29</f>
        <v>67.2</v>
      </c>
      <c r="E52" s="131">
        <f t="shared" si="0"/>
        <v>6.077650240400372</v>
      </c>
      <c r="F52" s="134">
        <f t="shared" si="2"/>
        <v>20.35612025769506</v>
      </c>
      <c r="G52" s="133">
        <f>Sheet2!G52</f>
        <v>0.98</v>
      </c>
      <c r="H52" s="131">
        <v>9.1</v>
      </c>
      <c r="I52" s="134">
        <f>(0.5*Sheet1!D67*(3.141593*((Sheet1!D7/2)*(Sheet1!D7/2)))*(H52^3)*(Sheet1!D68/100))*G52</f>
        <v>954.4159988266881</v>
      </c>
      <c r="J52" s="134">
        <f>VLOOKUP(I52,B5:C334,2,TRUE)</f>
        <v>546</v>
      </c>
      <c r="K52" s="134">
        <f>J52/Sheet1!D29*Sheet1!D69</f>
        <v>54.599999999999994</v>
      </c>
      <c r="L52" s="134">
        <f t="shared" si="3"/>
        <v>491.4</v>
      </c>
      <c r="O52" s="133">
        <f>Sheet1!F61+Sheet1!D58</f>
        <v>0.26378690279515504</v>
      </c>
    </row>
    <row r="53" spans="1:15" ht="12.75">
      <c r="A53" s="131">
        <v>4.9</v>
      </c>
      <c r="B53" s="131">
        <f t="shared" si="1"/>
        <v>74.93352353611168</v>
      </c>
      <c r="C53" s="131">
        <f>A53*Sheet1!D29</f>
        <v>68.60000000000001</v>
      </c>
      <c r="E53" s="131">
        <f t="shared" si="0"/>
        <v>6.333523536111674</v>
      </c>
      <c r="F53" s="134">
        <f t="shared" si="2"/>
        <v>20.5798138869005</v>
      </c>
      <c r="G53" s="133">
        <f>Sheet2!G53</f>
        <v>0.97</v>
      </c>
      <c r="H53" s="131">
        <v>9.2</v>
      </c>
      <c r="I53" s="134">
        <f>(0.5*Sheet1!D67*(3.141593*((Sheet1!D7/2)*(Sheet1!D7/2)))*(H53^3)*(Sheet1!D68/100))*G53</f>
        <v>976.1637464106957</v>
      </c>
      <c r="J53" s="134">
        <f>VLOOKUP(I53,B5:C334,2,TRUE)</f>
        <v>553</v>
      </c>
      <c r="K53" s="134">
        <f>J53/Sheet1!D29*Sheet1!D69</f>
        <v>55.3</v>
      </c>
      <c r="L53" s="134">
        <f t="shared" si="3"/>
        <v>497.7</v>
      </c>
      <c r="O53" s="133">
        <f>Sheet1!F61+Sheet1!D58</f>
        <v>0.26378690279515504</v>
      </c>
    </row>
    <row r="54" spans="1:15" ht="12.75">
      <c r="A54" s="131">
        <v>5</v>
      </c>
      <c r="B54" s="131">
        <f t="shared" si="1"/>
        <v>76.59467256987888</v>
      </c>
      <c r="C54" s="131">
        <f>A54*Sheet1!D29</f>
        <v>70</v>
      </c>
      <c r="E54" s="131">
        <f t="shared" si="0"/>
        <v>6.594672569878876</v>
      </c>
      <c r="F54" s="134">
        <f t="shared" si="2"/>
        <v>20.80350751610594</v>
      </c>
      <c r="G54" s="133">
        <f>Sheet2!G54</f>
        <v>0.96</v>
      </c>
      <c r="H54" s="131">
        <v>9.3</v>
      </c>
      <c r="I54" s="134">
        <f>(0.5*Sheet1!D67*(3.141593*((Sheet1!D7/2)*(Sheet1!D7/2)))*(H54^3)*(Sheet1!D68/100))*G54</f>
        <v>997.9471376077277</v>
      </c>
      <c r="J54" s="134">
        <f>VLOOKUP(I54,B5:C334,2,TRUE)</f>
        <v>560</v>
      </c>
      <c r="K54" s="134">
        <f>J54/Sheet1!D29*Sheet1!D69</f>
        <v>56</v>
      </c>
      <c r="L54" s="134">
        <f t="shared" si="3"/>
        <v>504</v>
      </c>
      <c r="O54" s="133">
        <f>Sheet1!F61+Sheet1!D58</f>
        <v>0.26378690279515504</v>
      </c>
    </row>
    <row r="55" spans="1:15" ht="12.75">
      <c r="A55" s="131">
        <v>5.1</v>
      </c>
      <c r="B55" s="131">
        <f t="shared" si="1"/>
        <v>78.26109734170197</v>
      </c>
      <c r="C55" s="131">
        <f>A55*Sheet1!D29</f>
        <v>71.39999999999999</v>
      </c>
      <c r="E55" s="131">
        <f t="shared" si="0"/>
        <v>6.861097341701982</v>
      </c>
      <c r="F55" s="134">
        <f t="shared" si="2"/>
        <v>21.02720114531138</v>
      </c>
      <c r="G55" s="133">
        <f>Sheet2!G55</f>
        <v>0.95</v>
      </c>
      <c r="H55" s="131">
        <v>9.4</v>
      </c>
      <c r="I55" s="134">
        <f>(0.5*Sheet1!D67*(3.141593*((Sheet1!D7/2)*(Sheet1!D7/2)))*(H55^3)*(Sheet1!D68/100))*G55</f>
        <v>1019.7521372605153</v>
      </c>
      <c r="J55" s="134">
        <f>VLOOKUP(I55,B5:C334,2,TRUE)</f>
        <v>574</v>
      </c>
      <c r="K55" s="134">
        <f>J55/Sheet1!D29*Sheet1!D69</f>
        <v>57.4</v>
      </c>
      <c r="L55" s="134">
        <f t="shared" si="3"/>
        <v>516.6</v>
      </c>
      <c r="O55" s="133">
        <f>Sheet1!F61+Sheet1!D58</f>
        <v>0.26378690279515504</v>
      </c>
    </row>
    <row r="56" spans="1:15" ht="12.75">
      <c r="A56" s="131">
        <v>5.2</v>
      </c>
      <c r="B56" s="131">
        <f t="shared" si="1"/>
        <v>79.93279785158099</v>
      </c>
      <c r="C56" s="131">
        <f>A56*Sheet1!D29</f>
        <v>72.8</v>
      </c>
      <c r="E56" s="131">
        <f t="shared" si="0"/>
        <v>7.132797851580993</v>
      </c>
      <c r="F56" s="134">
        <f t="shared" si="2"/>
        <v>21.25089477451682</v>
      </c>
      <c r="G56" s="133">
        <f>Sheet2!G56</f>
        <v>0.94</v>
      </c>
      <c r="H56" s="131">
        <v>9.5</v>
      </c>
      <c r="I56" s="134">
        <f>(0.5*Sheet1!D67*(3.141593*((Sheet1!D7/2)*(Sheet1!D7/2)))*(H56^3)*(Sheet1!D68/100))*G56</f>
        <v>1041.56440004257</v>
      </c>
      <c r="J56" s="134">
        <f>VLOOKUP(I56,B5:C334,2,TRUE)</f>
        <v>581</v>
      </c>
      <c r="K56" s="134">
        <f>J56/Sheet1!D29*Sheet1!D69</f>
        <v>58.099999999999994</v>
      </c>
      <c r="L56" s="134">
        <f t="shared" si="3"/>
        <v>522.9</v>
      </c>
      <c r="O56" s="133">
        <f>Sheet1!F61+Sheet1!D58</f>
        <v>0.26378690279515504</v>
      </c>
    </row>
    <row r="57" spans="1:15" ht="12.75">
      <c r="A57" s="131">
        <v>5.3</v>
      </c>
      <c r="B57" s="131">
        <f t="shared" si="1"/>
        <v>81.6097740995159</v>
      </c>
      <c r="C57" s="131">
        <f>A57*Sheet1!D29</f>
        <v>74.2</v>
      </c>
      <c r="E57" s="131">
        <f t="shared" si="0"/>
        <v>7.409774099515905</v>
      </c>
      <c r="F57" s="134">
        <f t="shared" si="2"/>
        <v>21.47458840372226</v>
      </c>
      <c r="G57" s="133">
        <f>Sheet2!G57</f>
        <v>0.93</v>
      </c>
      <c r="H57" s="131">
        <v>9.6</v>
      </c>
      <c r="I57" s="134">
        <f>(0.5*Sheet1!D67*(3.141593*((Sheet1!D7/2)*(Sheet1!D7/2)))*(H57^3)*(Sheet1!D68/100))*G57</f>
        <v>1063.369270458182</v>
      </c>
      <c r="J57" s="134">
        <f>VLOOKUP(I57,B5:C334,2,TRUE)</f>
        <v>588</v>
      </c>
      <c r="K57" s="134">
        <f>J57/Sheet1!D29*Sheet1!D69</f>
        <v>58.8</v>
      </c>
      <c r="L57" s="134">
        <f t="shared" si="3"/>
        <v>529.2</v>
      </c>
      <c r="O57" s="133">
        <f>Sheet1!F61+Sheet1!D58</f>
        <v>0.26378690279515504</v>
      </c>
    </row>
    <row r="58" spans="1:15" ht="12.75">
      <c r="A58" s="131">
        <v>5.4</v>
      </c>
      <c r="B58" s="131">
        <f t="shared" si="1"/>
        <v>83.29202608550673</v>
      </c>
      <c r="C58" s="131">
        <f>A58*Sheet1!D29</f>
        <v>75.60000000000001</v>
      </c>
      <c r="E58" s="131">
        <f t="shared" si="0"/>
        <v>7.692026085506722</v>
      </c>
      <c r="F58" s="134">
        <f t="shared" si="2"/>
        <v>21.6982820329277</v>
      </c>
      <c r="G58" s="133">
        <f>Sheet2!G58</f>
        <v>0.92</v>
      </c>
      <c r="H58" s="131">
        <v>9.7</v>
      </c>
      <c r="I58" s="134">
        <f>(0.5*Sheet1!D67*(3.141593*((Sheet1!D7/2)*(Sheet1!D7/2)))*(H58^3)*(Sheet1!D68/100))*G58</f>
        <v>1085.1517828424194</v>
      </c>
      <c r="J58" s="134">
        <f>VLOOKUP(I58,B5:C334,2,TRUE)</f>
        <v>595</v>
      </c>
      <c r="K58" s="134">
        <f>J58/Sheet1!D29*Sheet1!D69</f>
        <v>59.49999999999999</v>
      </c>
      <c r="L58" s="134">
        <f t="shared" si="3"/>
        <v>535.5</v>
      </c>
      <c r="O58" s="133">
        <f>Sheet1!F61+Sheet1!D58</f>
        <v>0.26378690279515504</v>
      </c>
    </row>
    <row r="59" spans="1:15" ht="12.75">
      <c r="A59" s="131">
        <v>5.5</v>
      </c>
      <c r="B59" s="131">
        <f t="shared" si="1"/>
        <v>84.97955380955344</v>
      </c>
      <c r="C59" s="131">
        <f>A59*Sheet1!D29</f>
        <v>77</v>
      </c>
      <c r="E59" s="131">
        <f t="shared" si="0"/>
        <v>7.97955380955344</v>
      </c>
      <c r="F59" s="134">
        <f t="shared" si="2"/>
        <v>21.921975662133143</v>
      </c>
      <c r="G59" s="133">
        <f>Sheet2!G59</f>
        <v>0.91</v>
      </c>
      <c r="H59" s="131">
        <v>9.8</v>
      </c>
      <c r="I59" s="134">
        <f>(0.5*Sheet1!D67*(3.141593*((Sheet1!D7/2)*(Sheet1!D7/2)))*(H59^3)*(Sheet1!D68/100))*G59</f>
        <v>1106.8966613611299</v>
      </c>
      <c r="J59" s="134">
        <f>VLOOKUP(I59,B5:C334,2,TRUE)</f>
        <v>602</v>
      </c>
      <c r="K59" s="134">
        <f>J59/Sheet1!D29*Sheet1!D69</f>
        <v>60.199999999999996</v>
      </c>
      <c r="L59" s="134">
        <f t="shared" si="3"/>
        <v>541.8</v>
      </c>
      <c r="O59" s="133">
        <f>Sheet1!F61+Sheet1!D58</f>
        <v>0.26378690279515504</v>
      </c>
    </row>
    <row r="60" spans="1:15" ht="12.75">
      <c r="A60" s="131">
        <v>5.6</v>
      </c>
      <c r="B60" s="131">
        <f t="shared" si="1"/>
        <v>86.67235727165605</v>
      </c>
      <c r="C60" s="131">
        <f>A60*Sheet1!D29</f>
        <v>78.39999999999999</v>
      </c>
      <c r="E60" s="131">
        <f t="shared" si="0"/>
        <v>8.27235727165606</v>
      </c>
      <c r="F60" s="134">
        <f t="shared" si="2"/>
        <v>22.14566929133858</v>
      </c>
      <c r="G60" s="133">
        <f>Sheet2!G60</f>
        <v>0.9</v>
      </c>
      <c r="H60" s="131">
        <v>9.9</v>
      </c>
      <c r="I60" s="134">
        <f>(0.5*Sheet1!D67*(3.141593*((Sheet1!D7/2)*(Sheet1!D7/2)))*(H60^3)*(Sheet1!D68/100))*G60</f>
        <v>1128.5883200109377</v>
      </c>
      <c r="J60" s="134">
        <f>VLOOKUP(I60,B5:C334,2,TRUE)</f>
        <v>616</v>
      </c>
      <c r="K60" s="134">
        <f>J60/Sheet1!D29*Sheet1!D69</f>
        <v>61.599999999999994</v>
      </c>
      <c r="L60" s="134">
        <f t="shared" si="3"/>
        <v>554.4</v>
      </c>
      <c r="O60" s="133">
        <f>Sheet1!F61+Sheet1!D58</f>
        <v>0.26378690279515504</v>
      </c>
    </row>
    <row r="61" spans="1:15" ht="12.75">
      <c r="A61" s="131">
        <v>5.7</v>
      </c>
      <c r="B61" s="131">
        <f t="shared" si="1"/>
        <v>88.37043647181459</v>
      </c>
      <c r="C61" s="131">
        <f>A61*Sheet1!D29</f>
        <v>79.8</v>
      </c>
      <c r="E61" s="131">
        <f t="shared" si="0"/>
        <v>8.570436471814588</v>
      </c>
      <c r="F61" s="134">
        <f t="shared" si="2"/>
        <v>22.369362920544024</v>
      </c>
      <c r="G61" s="133">
        <f>Sheet2!G61</f>
        <v>0.89</v>
      </c>
      <c r="H61" s="131">
        <v>10</v>
      </c>
      <c r="I61" s="134">
        <f>(0.5*Sheet1!D67*(3.141593*((Sheet1!D7/2)*(Sheet1!D7/2)))*(H61^3)*(Sheet1!D68/100))*G61</f>
        <v>1150.2108626192482</v>
      </c>
      <c r="J61" s="134">
        <f>VLOOKUP(I61,B5:C334,2,TRUE)</f>
        <v>623</v>
      </c>
      <c r="K61" s="134">
        <f>J61/Sheet1!D29*Sheet1!D69</f>
        <v>62.3</v>
      </c>
      <c r="L61" s="134">
        <f t="shared" si="3"/>
        <v>560.7</v>
      </c>
      <c r="O61" s="133">
        <f>Sheet1!F61+Sheet1!D58</f>
        <v>0.26378690279515504</v>
      </c>
    </row>
    <row r="62" spans="1:15" ht="12.75">
      <c r="A62" s="131">
        <v>5.8</v>
      </c>
      <c r="B62" s="131">
        <f t="shared" si="1"/>
        <v>90.07379141002902</v>
      </c>
      <c r="C62" s="131">
        <f>A62*Sheet1!D29</f>
        <v>81.2</v>
      </c>
      <c r="E62" s="131">
        <f t="shared" si="0"/>
        <v>8.873791410029016</v>
      </c>
      <c r="F62" s="134">
        <f t="shared" si="2"/>
        <v>22.593056549749463</v>
      </c>
      <c r="G62" s="133">
        <f>Sheet2!G62</f>
        <v>0.88</v>
      </c>
      <c r="H62" s="131">
        <v>10.1</v>
      </c>
      <c r="I62" s="134">
        <f>(0.5*Sheet1!D67*(3.141593*((Sheet1!D7/2)*(Sheet1!D7/2)))*(H62^3)*(Sheet1!D68/100))*G62</f>
        <v>1171.748082844244</v>
      </c>
      <c r="J62" s="134">
        <f>VLOOKUP(I62,B5:C334,2,TRUE)</f>
        <v>630</v>
      </c>
      <c r="K62" s="134">
        <f>J62/Sheet1!D29*Sheet1!D69</f>
        <v>62.99999999999999</v>
      </c>
      <c r="L62" s="134">
        <f t="shared" si="3"/>
        <v>567</v>
      </c>
      <c r="O62" s="133">
        <f>Sheet1!F61+Sheet1!D58</f>
        <v>0.26378690279515504</v>
      </c>
    </row>
    <row r="63" spans="1:15" ht="12.75">
      <c r="A63" s="131">
        <v>5.9</v>
      </c>
      <c r="B63" s="131">
        <f t="shared" si="1"/>
        <v>91.78242208629936</v>
      </c>
      <c r="C63" s="131">
        <f>A63*Sheet1!D29</f>
        <v>82.60000000000001</v>
      </c>
      <c r="E63" s="131">
        <f t="shared" si="0"/>
        <v>9.182422086299347</v>
      </c>
      <c r="F63" s="134">
        <f t="shared" si="2"/>
        <v>22.816750178954898</v>
      </c>
      <c r="G63" s="133">
        <f>Sheet2!G63</f>
        <v>0.87</v>
      </c>
      <c r="H63" s="131">
        <v>10.2</v>
      </c>
      <c r="I63" s="134">
        <f>(0.5*Sheet1!D67*(3.141593*((Sheet1!D7/2)*(Sheet1!D7/2)))*(H63^3)*(Sheet1!D68/100))*G63</f>
        <v>1193.1834641748862</v>
      </c>
      <c r="J63" s="134">
        <f>VLOOKUP(I63,B5:C334,2,TRUE)</f>
        <v>637</v>
      </c>
      <c r="K63" s="134">
        <f>J63/Sheet1!D29*Sheet1!D69</f>
        <v>63.699999999999996</v>
      </c>
      <c r="L63" s="134">
        <f t="shared" si="3"/>
        <v>573.3</v>
      </c>
      <c r="O63" s="133">
        <f>Sheet1!F61+Sheet1!D58</f>
        <v>0.26378690279515504</v>
      </c>
    </row>
    <row r="64" spans="1:15" ht="12.75">
      <c r="A64" s="131">
        <v>6</v>
      </c>
      <c r="B64" s="131">
        <f t="shared" si="1"/>
        <v>93.49632850062558</v>
      </c>
      <c r="C64" s="131">
        <f>A64*Sheet1!D29</f>
        <v>84</v>
      </c>
      <c r="E64" s="131">
        <f t="shared" si="0"/>
        <v>9.496328500625582</v>
      </c>
      <c r="F64" s="134">
        <f t="shared" si="2"/>
        <v>23.04044380816034</v>
      </c>
      <c r="G64" s="133">
        <f>Sheet2!G64</f>
        <v>0.86</v>
      </c>
      <c r="H64" s="131">
        <v>10.3</v>
      </c>
      <c r="I64" s="134">
        <f>(0.5*Sheet1!D67*(3.141593*((Sheet1!D7/2)*(Sheet1!D7/2)))*(H64^3)*(Sheet1!D68/100))*G64</f>
        <v>1214.5001799309161</v>
      </c>
      <c r="J64" s="134">
        <f>VLOOKUP(I64,B5:C334,2,TRUE)</f>
        <v>644</v>
      </c>
      <c r="K64" s="134">
        <f>J64/Sheet1!D29*Sheet1!D69</f>
        <v>64.39999999999999</v>
      </c>
      <c r="L64" s="134">
        <f t="shared" si="3"/>
        <v>579.6</v>
      </c>
      <c r="O64" s="133">
        <f>Sheet1!F61+Sheet1!D58</f>
        <v>0.26378690279515504</v>
      </c>
    </row>
    <row r="65" spans="1:15" ht="12.75">
      <c r="A65" s="131">
        <v>6.1</v>
      </c>
      <c r="B65" s="131">
        <f t="shared" si="1"/>
        <v>95.21551065300771</v>
      </c>
      <c r="C65" s="131">
        <f>A65*Sheet1!D29</f>
        <v>85.39999999999999</v>
      </c>
      <c r="E65" s="131">
        <f t="shared" si="0"/>
        <v>9.815510653007717</v>
      </c>
      <c r="F65" s="134">
        <f t="shared" si="2"/>
        <v>23.264137437365786</v>
      </c>
      <c r="G65" s="133">
        <f>Sheet2!G65</f>
        <v>0.85</v>
      </c>
      <c r="H65" s="131">
        <v>10.4</v>
      </c>
      <c r="I65" s="134">
        <f>(0.5*Sheet1!D67*(3.141593*((Sheet1!D7/2)*(Sheet1!D7/2)))*(H65^3)*(Sheet1!D68/100))*G65</f>
        <v>1235.6810932628514</v>
      </c>
      <c r="J65" s="134">
        <f>VLOOKUP(I65,B5:C334,2,TRUE)</f>
        <v>651</v>
      </c>
      <c r="K65" s="134">
        <f>J65/Sheet1!D29*Sheet1!D69</f>
        <v>65.1</v>
      </c>
      <c r="L65" s="134">
        <f t="shared" si="3"/>
        <v>585.9</v>
      </c>
      <c r="O65" s="133">
        <f>Sheet1!F61+Sheet1!D58</f>
        <v>0.26378690279515504</v>
      </c>
    </row>
    <row r="66" spans="1:15" ht="12.75">
      <c r="A66" s="131">
        <v>6.2</v>
      </c>
      <c r="B66" s="131">
        <f t="shared" si="1"/>
        <v>96.93996854344576</v>
      </c>
      <c r="C66" s="131">
        <f>A66*Sheet1!D29</f>
        <v>86.8</v>
      </c>
      <c r="E66" s="131">
        <f t="shared" si="0"/>
        <v>10.139968543445761</v>
      </c>
      <c r="F66" s="134">
        <f t="shared" si="2"/>
        <v>23.48783106657122</v>
      </c>
      <c r="G66" s="133">
        <f>Sheet2!G66</f>
        <v>0.84</v>
      </c>
      <c r="H66" s="131">
        <v>10.5</v>
      </c>
      <c r="I66" s="134">
        <f>(0.5*Sheet1!D67*(3.141593*((Sheet1!D7/2)*(Sheet1!D7/2)))*(H66^3)*(Sheet1!D68/100))*G66</f>
        <v>1256.708757151989</v>
      </c>
      <c r="J66" s="134">
        <f>VLOOKUP(I66,B5:C334,2,TRUE)</f>
        <v>658</v>
      </c>
      <c r="K66" s="134">
        <f>J66/Sheet1!D29*Sheet1!D69</f>
        <v>65.8</v>
      </c>
      <c r="L66" s="134">
        <f t="shared" si="3"/>
        <v>592.2</v>
      </c>
      <c r="O66" s="133">
        <f>Sheet1!F61+Sheet1!D58</f>
        <v>0.26378690279515504</v>
      </c>
    </row>
    <row r="67" spans="1:15" ht="12.75">
      <c r="A67" s="131">
        <v>6.3</v>
      </c>
      <c r="B67" s="131">
        <f t="shared" si="1"/>
        <v>98.6697021719397</v>
      </c>
      <c r="C67" s="131">
        <f>A67*Sheet1!D29</f>
        <v>88.2</v>
      </c>
      <c r="E67" s="131">
        <f t="shared" si="0"/>
        <v>10.469702171939703</v>
      </c>
      <c r="F67" s="134">
        <f t="shared" si="2"/>
        <v>23.71152469577666</v>
      </c>
      <c r="G67" s="133">
        <f>Sheet2!G67</f>
        <v>0.83</v>
      </c>
      <c r="H67" s="131">
        <v>10.6</v>
      </c>
      <c r="I67" s="134">
        <f>(0.5*Sheet1!D67*(3.141593*((Sheet1!D7/2)*(Sheet1!D7/2)))*(H67^3)*(Sheet1!D68/100))*G67</f>
        <v>1277.5654144104055</v>
      </c>
      <c r="J67" s="134">
        <f>VLOOKUP(I67,B5:C334,2,TRUE)</f>
        <v>665</v>
      </c>
      <c r="K67" s="134">
        <f>J67/Sheet1!D29*Sheet1!D69</f>
        <v>66.5</v>
      </c>
      <c r="L67" s="134">
        <f t="shared" si="3"/>
        <v>598.5</v>
      </c>
      <c r="O67" s="133">
        <f>Sheet1!F61+Sheet1!D58</f>
        <v>0.26378690279515504</v>
      </c>
    </row>
    <row r="68" spans="1:15" ht="12.75">
      <c r="A68" s="131">
        <v>6.4</v>
      </c>
      <c r="B68" s="131">
        <f t="shared" si="1"/>
        <v>100.40471153848956</v>
      </c>
      <c r="C68" s="131">
        <f>A68*Sheet1!D29</f>
        <v>89.60000000000001</v>
      </c>
      <c r="E68" s="131">
        <f t="shared" si="0"/>
        <v>10.804711538489553</v>
      </c>
      <c r="F68" s="134">
        <f t="shared" si="2"/>
        <v>23.935218324982102</v>
      </c>
      <c r="G68" s="133">
        <f>Sheet2!G68</f>
        <v>0.82</v>
      </c>
      <c r="H68" s="131">
        <v>10.7</v>
      </c>
      <c r="I68" s="134">
        <f>(0.5*Sheet1!D67*(3.141593*((Sheet1!D7/2)*(Sheet1!D7/2)))*(H68^3)*(Sheet1!D68/100))*G68</f>
        <v>1298.2329976809554</v>
      </c>
      <c r="J68" s="134">
        <f>VLOOKUP(I68,B5:C334,2,TRUE)</f>
        <v>672</v>
      </c>
      <c r="K68" s="134">
        <f>J68/Sheet1!D29*Sheet1!D69</f>
        <v>67.19999999999999</v>
      </c>
      <c r="L68" s="134">
        <f t="shared" si="3"/>
        <v>604.8</v>
      </c>
      <c r="O68" s="133">
        <f>Sheet1!F61+Sheet1!D58</f>
        <v>0.26378690279515504</v>
      </c>
    </row>
    <row r="69" spans="1:15" ht="12.75">
      <c r="A69" s="131">
        <v>6.5</v>
      </c>
      <c r="B69" s="131">
        <f t="shared" si="1"/>
        <v>102.1449966430953</v>
      </c>
      <c r="C69" s="131">
        <f>A69*Sheet1!D29</f>
        <v>91</v>
      </c>
      <c r="E69" s="131">
        <f t="shared" si="0"/>
        <v>11.1449966430953</v>
      </c>
      <c r="F69" s="134">
        <f t="shared" si="2"/>
        <v>24.158911954187545</v>
      </c>
      <c r="G69" s="133">
        <f>Sheet2!G69</f>
        <v>0.81</v>
      </c>
      <c r="H69" s="131">
        <v>10.8</v>
      </c>
      <c r="I69" s="134">
        <f>(0.5*Sheet1!D67*(3.141593*((Sheet1!D7/2)*(Sheet1!D7/2)))*(H69^3)*(Sheet1!D68/100))*G69</f>
        <v>1318.6931294372732</v>
      </c>
      <c r="J69" s="134">
        <f>VLOOKUP(I69,B5:C334,2,TRUE)</f>
        <v>679</v>
      </c>
      <c r="K69" s="134">
        <f>J69/Sheet1!D29*Sheet1!D69</f>
        <v>67.89999999999999</v>
      </c>
      <c r="L69" s="134">
        <f t="shared" si="3"/>
        <v>611.1</v>
      </c>
      <c r="O69" s="133">
        <f>Sheet1!F61+Sheet1!D58</f>
        <v>0.26378690279515504</v>
      </c>
    </row>
    <row r="70" spans="1:15" ht="12.75">
      <c r="A70" s="131">
        <v>6.6</v>
      </c>
      <c r="B70" s="131">
        <f t="shared" si="1"/>
        <v>103.89055748575694</v>
      </c>
      <c r="C70" s="131">
        <f>A70*Sheet1!D29</f>
        <v>92.39999999999999</v>
      </c>
      <c r="E70" s="131">
        <f aca="true" t="shared" si="4" ref="E70:E133">(A70*A70)*O70</f>
        <v>11.490557485756952</v>
      </c>
      <c r="F70" s="134">
        <f t="shared" si="2"/>
        <v>24.382605583392984</v>
      </c>
      <c r="G70" s="133">
        <f>Sheet2!G70</f>
        <v>0.8</v>
      </c>
      <c r="H70" s="131">
        <v>10.9</v>
      </c>
      <c r="I70" s="134">
        <f>(0.5*Sheet1!D67*(3.141593*((Sheet1!D7/2)*(Sheet1!D7/2)))*(H70^3)*(Sheet1!D68/100))*G70</f>
        <v>1338.9271219837685</v>
      </c>
      <c r="J70" s="134">
        <f>VLOOKUP(I70,B5:C334,2,TRUE)</f>
        <v>686</v>
      </c>
      <c r="K70" s="134">
        <f>J70/Sheet1!D29*Sheet1!D69</f>
        <v>68.6</v>
      </c>
      <c r="L70" s="134">
        <f t="shared" si="3"/>
        <v>617.4</v>
      </c>
      <c r="O70" s="133">
        <f>Sheet1!F61+Sheet1!D58</f>
        <v>0.26378690279515504</v>
      </c>
    </row>
    <row r="71" spans="1:15" ht="12.75">
      <c r="A71" s="131">
        <v>6.7</v>
      </c>
      <c r="B71" s="131">
        <f t="shared" si="1"/>
        <v>105.6413940664745</v>
      </c>
      <c r="C71" s="131">
        <f>A71*Sheet1!D29</f>
        <v>93.8</v>
      </c>
      <c r="E71" s="131">
        <f t="shared" si="4"/>
        <v>11.84139406647451</v>
      </c>
      <c r="F71" s="134">
        <f t="shared" si="2"/>
        <v>24.606299212598426</v>
      </c>
      <c r="G71" s="133">
        <f>Sheet2!G71</f>
        <v>0.79</v>
      </c>
      <c r="H71" s="131">
        <v>11</v>
      </c>
      <c r="I71" s="134">
        <f>(0.5*Sheet1!D67*(3.141593*((Sheet1!D7/2)*(Sheet1!D7/2)))*(H71^3)*(Sheet1!D68/100))*G71</f>
        <v>1358.9159774556329</v>
      </c>
      <c r="J71" s="134">
        <f>VLOOKUP(I71,B5:C334,2,TRUE)</f>
        <v>693</v>
      </c>
      <c r="K71" s="134">
        <f>J71/Sheet1!D29*Sheet1!D69</f>
        <v>69.3</v>
      </c>
      <c r="L71" s="134">
        <f t="shared" si="3"/>
        <v>623.7</v>
      </c>
      <c r="O71" s="133">
        <f>Sheet1!F61+Sheet1!D58</f>
        <v>0.26378690279515504</v>
      </c>
    </row>
    <row r="72" spans="1:15" ht="12.75">
      <c r="A72" s="131">
        <v>6.8</v>
      </c>
      <c r="B72" s="131">
        <f aca="true" t="shared" si="5" ref="B72:B135">C72+E72</f>
        <v>107.39750638524796</v>
      </c>
      <c r="C72" s="131">
        <f>A72*Sheet1!D29</f>
        <v>95.2</v>
      </c>
      <c r="E72" s="131">
        <f t="shared" si="4"/>
        <v>12.197506385247967</v>
      </c>
      <c r="F72" s="134">
        <f aca="true" t="shared" si="6" ref="F72:F91">H72/0.3048*3600/5280</f>
        <v>24.829992841803865</v>
      </c>
      <c r="G72" s="133">
        <f>Sheet2!G72</f>
        <v>0.78</v>
      </c>
      <c r="H72" s="131">
        <v>11.1</v>
      </c>
      <c r="I72" s="134">
        <f>(0.5*Sheet1!D67*(3.141593*((Sheet1!D7/2)*(Sheet1!D7/2)))*(H72^3)*(Sheet1!D68/100))*G72</f>
        <v>1378.6403878188355</v>
      </c>
      <c r="J72" s="134">
        <f>VLOOKUP(I72,B5:C334,2,TRUE)</f>
        <v>700</v>
      </c>
      <c r="K72" s="134">
        <f>J72/Sheet1!D29*Sheet1!D69</f>
        <v>70</v>
      </c>
      <c r="L72" s="134">
        <f aca="true" t="shared" si="7" ref="L72:L91">J72-K72</f>
        <v>630</v>
      </c>
      <c r="O72" s="133">
        <f>Sheet1!F61+Sheet1!D58</f>
        <v>0.26378690279515504</v>
      </c>
    </row>
    <row r="73" spans="1:15" ht="12.75">
      <c r="A73" s="131">
        <v>6.9</v>
      </c>
      <c r="B73" s="131">
        <f t="shared" si="5"/>
        <v>109.15889444207734</v>
      </c>
      <c r="C73" s="131">
        <f>A73*Sheet1!D29</f>
        <v>96.60000000000001</v>
      </c>
      <c r="E73" s="131">
        <f t="shared" si="4"/>
        <v>12.558894442077333</v>
      </c>
      <c r="F73" s="134">
        <f t="shared" si="6"/>
        <v>25.053686471009303</v>
      </c>
      <c r="G73" s="133">
        <f>Sheet2!G73</f>
        <v>0.77</v>
      </c>
      <c r="H73" s="131">
        <v>11.2</v>
      </c>
      <c r="I73" s="134">
        <f>(0.5*Sheet1!D67*(3.141593*((Sheet1!D7/2)*(Sheet1!D7/2)))*(H73^3)*(Sheet1!D68/100))*G73</f>
        <v>1398.0807348701233</v>
      </c>
      <c r="J73" s="134">
        <f>VLOOKUP(I73,B5:C334,2,TRUE)</f>
        <v>700</v>
      </c>
      <c r="K73" s="134">
        <f>J73/Sheet1!D29*Sheet1!D69</f>
        <v>70</v>
      </c>
      <c r="L73" s="134">
        <f t="shared" si="7"/>
        <v>630</v>
      </c>
      <c r="O73" s="133">
        <f>Sheet1!F61+Sheet1!D58</f>
        <v>0.26378690279515504</v>
      </c>
    </row>
    <row r="74" spans="1:15" ht="12.75">
      <c r="A74" s="131">
        <v>7</v>
      </c>
      <c r="B74" s="131">
        <f t="shared" si="5"/>
        <v>110.9255582369626</v>
      </c>
      <c r="C74" s="131">
        <f>A74*Sheet1!D29</f>
        <v>98</v>
      </c>
      <c r="E74" s="131">
        <f t="shared" si="4"/>
        <v>12.925558236962598</v>
      </c>
      <c r="F74" s="134">
        <f t="shared" si="6"/>
        <v>25.277380100214742</v>
      </c>
      <c r="G74" s="133">
        <f>Sheet2!G74</f>
        <v>0.76</v>
      </c>
      <c r="H74" s="131">
        <v>11.3</v>
      </c>
      <c r="I74" s="134">
        <f>(0.5*Sheet1!D67*(3.141593*((Sheet1!D7/2)*(Sheet1!D7/2)))*(H74^3)*(Sheet1!D68/100))*G74</f>
        <v>1417.2170902370242</v>
      </c>
      <c r="J74" s="134">
        <f>VLOOKUP(I74,B5:C334,2,TRUE)</f>
        <v>714</v>
      </c>
      <c r="K74" s="134">
        <f>J74/Sheet1!D29*Sheet1!D69</f>
        <v>71.39999999999999</v>
      </c>
      <c r="L74" s="134">
        <f t="shared" si="7"/>
        <v>642.6</v>
      </c>
      <c r="O74" s="133">
        <f>Sheet1!F61+Sheet1!D58</f>
        <v>0.26378690279515504</v>
      </c>
    </row>
    <row r="75" spans="1:15" ht="12.75">
      <c r="A75" s="131">
        <v>7.1</v>
      </c>
      <c r="B75" s="131">
        <f t="shared" si="5"/>
        <v>112.69749776990376</v>
      </c>
      <c r="C75" s="131">
        <f>A75*Sheet1!D29</f>
        <v>99.39999999999999</v>
      </c>
      <c r="E75" s="131">
        <f t="shared" si="4"/>
        <v>13.297497769903766</v>
      </c>
      <c r="F75" s="134">
        <f t="shared" si="6"/>
        <v>25.501073729420188</v>
      </c>
      <c r="G75" s="133">
        <f>Sheet2!G75</f>
        <v>0.75</v>
      </c>
      <c r="H75" s="131">
        <v>11.4</v>
      </c>
      <c r="I75" s="134">
        <f>(0.5*Sheet1!D67*(3.141593*((Sheet1!D7/2)*(Sheet1!D7/2)))*(H75^3)*(Sheet1!D68/100))*G75</f>
        <v>1436.0292153778412</v>
      </c>
      <c r="J75" s="134">
        <f>VLOOKUP(I75,B5:C334,2,TRUE)</f>
        <v>714</v>
      </c>
      <c r="K75" s="134">
        <f>J75/Sheet1!D29*Sheet1!D69</f>
        <v>71.39999999999999</v>
      </c>
      <c r="L75" s="134">
        <f t="shared" si="7"/>
        <v>642.6</v>
      </c>
      <c r="O75" s="133">
        <f>Sheet1!F61+Sheet1!D58</f>
        <v>0.26378690279515504</v>
      </c>
    </row>
    <row r="76" spans="1:15" ht="12.75">
      <c r="A76" s="131">
        <v>7.2</v>
      </c>
      <c r="B76" s="131">
        <f t="shared" si="5"/>
        <v>114.47471304090084</v>
      </c>
      <c r="C76" s="131">
        <f>A76*Sheet1!D29</f>
        <v>100.8</v>
      </c>
      <c r="E76" s="131">
        <f t="shared" si="4"/>
        <v>13.674713040900839</v>
      </c>
      <c r="F76" s="134">
        <f t="shared" si="6"/>
        <v>25.724767358625623</v>
      </c>
      <c r="G76" s="133">
        <f>Sheet2!G76</f>
        <v>0.74</v>
      </c>
      <c r="H76" s="131">
        <v>11.5</v>
      </c>
      <c r="I76" s="134">
        <f>(0.5*Sheet1!D67*(3.141593*((Sheet1!D7/2)*(Sheet1!D7/2)))*(H76^3)*(Sheet1!D68/100))*G76</f>
        <v>1454.4965615816589</v>
      </c>
      <c r="J76" s="134">
        <f>VLOOKUP(I76,B5:C334,2,TRUE)</f>
        <v>728</v>
      </c>
      <c r="K76" s="134">
        <f>J76/Sheet1!D29*Sheet1!D69</f>
        <v>72.8</v>
      </c>
      <c r="L76" s="134">
        <f t="shared" si="7"/>
        <v>655.2</v>
      </c>
      <c r="O76" s="133">
        <f>Sheet1!F61+Sheet1!D58</f>
        <v>0.26378690279515504</v>
      </c>
    </row>
    <row r="77" spans="1:15" ht="12.75">
      <c r="A77" s="131">
        <v>7.3</v>
      </c>
      <c r="B77" s="131">
        <f t="shared" si="5"/>
        <v>116.25720404995381</v>
      </c>
      <c r="C77" s="131">
        <f>A77*Sheet1!D29</f>
        <v>102.2</v>
      </c>
      <c r="E77" s="131">
        <f t="shared" si="4"/>
        <v>14.057204049953812</v>
      </c>
      <c r="F77" s="134">
        <f t="shared" si="6"/>
        <v>25.948460987831062</v>
      </c>
      <c r="G77" s="133">
        <f>Sheet2!G77</f>
        <v>0.73</v>
      </c>
      <c r="H77" s="131">
        <v>11.6</v>
      </c>
      <c r="I77" s="134">
        <f>(0.5*Sheet1!D67*(3.141593*((Sheet1!D7/2)*(Sheet1!D7/2)))*(H77^3)*(Sheet1!D68/100))*G77</f>
        <v>1472.598269968339</v>
      </c>
      <c r="J77" s="134">
        <f>VLOOKUP(I77,B5:C334,2,TRUE)</f>
        <v>728</v>
      </c>
      <c r="K77" s="134">
        <f>J77/Sheet1!D29*Sheet1!D69</f>
        <v>72.8</v>
      </c>
      <c r="L77" s="134">
        <f t="shared" si="7"/>
        <v>655.2</v>
      </c>
      <c r="O77" s="133">
        <f>Sheet1!F61+Sheet1!D58</f>
        <v>0.26378690279515504</v>
      </c>
    </row>
    <row r="78" spans="1:15" ht="12.75">
      <c r="A78" s="131">
        <v>7.4</v>
      </c>
      <c r="B78" s="131">
        <f t="shared" si="5"/>
        <v>118.0449707970627</v>
      </c>
      <c r="C78" s="131">
        <f>A78*Sheet1!D29</f>
        <v>103.60000000000001</v>
      </c>
      <c r="E78" s="131">
        <f t="shared" si="4"/>
        <v>14.444970797062691</v>
      </c>
      <c r="F78" s="134">
        <f t="shared" si="6"/>
        <v>26.172154617036508</v>
      </c>
      <c r="G78" s="133">
        <f>Sheet2!G78</f>
        <v>0.72</v>
      </c>
      <c r="H78" s="131">
        <v>11.7</v>
      </c>
      <c r="I78" s="134">
        <f>(0.5*Sheet1!D67*(3.141593*((Sheet1!D7/2)*(Sheet1!D7/2)))*(H78^3)*(Sheet1!D68/100))*G78</f>
        <v>1490.3131714885226</v>
      </c>
      <c r="J78" s="134">
        <f>VLOOKUP(I78,B5:C334,2,TRUE)</f>
        <v>742</v>
      </c>
      <c r="K78" s="134">
        <f>J78/Sheet1!D29*Sheet1!D69</f>
        <v>74.19999999999999</v>
      </c>
      <c r="L78" s="134">
        <f t="shared" si="7"/>
        <v>667.8</v>
      </c>
      <c r="O78" s="133">
        <f>Sheet1!F61+Sheet1!D58</f>
        <v>0.26378690279515504</v>
      </c>
    </row>
    <row r="79" spans="1:15" ht="12.75">
      <c r="A79" s="131">
        <v>7.5</v>
      </c>
      <c r="B79" s="131">
        <f t="shared" si="5"/>
        <v>119.83801328222748</v>
      </c>
      <c r="C79" s="131">
        <f>A79*Sheet1!D29</f>
        <v>105</v>
      </c>
      <c r="E79" s="131">
        <f t="shared" si="4"/>
        <v>14.838013282227472</v>
      </c>
      <c r="F79" s="134">
        <f t="shared" si="6"/>
        <v>26.395848246241947</v>
      </c>
      <c r="G79" s="133">
        <f>Sheet2!G79</f>
        <v>0.71</v>
      </c>
      <c r="H79" s="131">
        <v>11.8</v>
      </c>
      <c r="I79" s="134">
        <f>(0.5*Sheet1!D67*(3.141593*((Sheet1!D7/2)*(Sheet1!D7/2)))*(H79^3)*(Sheet1!D68/100))*G79</f>
        <v>1507.6197869236296</v>
      </c>
      <c r="J79" s="134">
        <f>VLOOKUP(I79,B5:C334,2,TRUE)</f>
        <v>742</v>
      </c>
      <c r="K79" s="134">
        <f>J79/Sheet1!D29*Sheet1!D69</f>
        <v>74.19999999999999</v>
      </c>
      <c r="L79" s="134">
        <f t="shared" si="7"/>
        <v>667.8</v>
      </c>
      <c r="O79" s="133">
        <f>Sheet1!F61+Sheet1!D58</f>
        <v>0.26378690279515504</v>
      </c>
    </row>
    <row r="80" spans="1:15" ht="12.75">
      <c r="A80" s="131">
        <v>7.6</v>
      </c>
      <c r="B80" s="131">
        <f t="shared" si="5"/>
        <v>121.63633150544814</v>
      </c>
      <c r="C80" s="131">
        <f>A80*Sheet1!D29</f>
        <v>106.39999999999999</v>
      </c>
      <c r="E80" s="131">
        <f t="shared" si="4"/>
        <v>15.236331505448154</v>
      </c>
      <c r="F80" s="134">
        <f t="shared" si="6"/>
        <v>26.619541875447386</v>
      </c>
      <c r="G80" s="133">
        <f>Sheet2!G80</f>
        <v>0.7</v>
      </c>
      <c r="H80" s="131">
        <v>11.9</v>
      </c>
      <c r="I80" s="134">
        <f>(0.5*Sheet1!D67*(3.141593*((Sheet1!D7/2)*(Sheet1!D7/2)))*(H80^3)*(Sheet1!D68/100))*G80</f>
        <v>1524.4963268858571</v>
      </c>
      <c r="J80" s="134">
        <f>VLOOKUP(I80,B5:C334,2,TRUE)</f>
        <v>742</v>
      </c>
      <c r="K80" s="134">
        <f>J80/Sheet1!D29*Sheet1!D69</f>
        <v>74.19999999999999</v>
      </c>
      <c r="L80" s="134">
        <f t="shared" si="7"/>
        <v>667.8</v>
      </c>
      <c r="O80" s="133">
        <f>Sheet1!F61+Sheet1!D58</f>
        <v>0.26378690279515504</v>
      </c>
    </row>
    <row r="81" spans="1:15" ht="12.75">
      <c r="A81" s="131">
        <v>7.7</v>
      </c>
      <c r="B81" s="131">
        <f t="shared" si="5"/>
        <v>123.43992546672474</v>
      </c>
      <c r="C81" s="131">
        <f>A81*Sheet1!D29</f>
        <v>107.8</v>
      </c>
      <c r="E81" s="131">
        <f t="shared" si="4"/>
        <v>15.639925466724744</v>
      </c>
      <c r="F81" s="134">
        <f t="shared" si="6"/>
        <v>26.843235504652824</v>
      </c>
      <c r="G81" s="133">
        <f>Sheet2!G81</f>
        <v>0.69</v>
      </c>
      <c r="H81" s="131">
        <v>12</v>
      </c>
      <c r="I81" s="134">
        <f>(0.5*Sheet1!D67*(3.141593*((Sheet1!D7/2)*(Sheet1!D7/2)))*(H81^3)*(Sheet1!D68/100))*G81</f>
        <v>1540.9206918181821</v>
      </c>
      <c r="J81" s="134">
        <f>VLOOKUP(I81,B5:C334,2,TRUE)</f>
        <v>756</v>
      </c>
      <c r="K81" s="134">
        <f>J81/Sheet1!D29*Sheet1!D69</f>
        <v>75.6</v>
      </c>
      <c r="L81" s="134">
        <f t="shared" si="7"/>
        <v>680.4</v>
      </c>
      <c r="O81" s="133">
        <f>Sheet1!F61+Sheet1!D58</f>
        <v>0.26378690279515504</v>
      </c>
    </row>
    <row r="82" spans="1:15" ht="12.75">
      <c r="A82" s="131">
        <v>7.8</v>
      </c>
      <c r="B82" s="131">
        <f t="shared" si="5"/>
        <v>125.24879516605723</v>
      </c>
      <c r="C82" s="131">
        <f>A82*Sheet1!D29</f>
        <v>109.2</v>
      </c>
      <c r="E82" s="131">
        <f t="shared" si="4"/>
        <v>16.048795166057232</v>
      </c>
      <c r="F82" s="134">
        <f t="shared" si="6"/>
        <v>27.066929133858267</v>
      </c>
      <c r="G82" s="133">
        <f>Sheet2!G82</f>
        <v>0.68</v>
      </c>
      <c r="H82" s="131">
        <v>12.1</v>
      </c>
      <c r="I82" s="134">
        <f>(0.5*Sheet1!D67*(3.141593*((Sheet1!D7/2)*(Sheet1!D7/2)))*(H82^3)*(Sheet1!D68/100))*G82</f>
        <v>1556.8704719943598</v>
      </c>
      <c r="J82" s="134">
        <f>VLOOKUP(I82,B5:C334,2,TRUE)</f>
        <v>756</v>
      </c>
      <c r="K82" s="134">
        <f>J82/Sheet1!D29*Sheet1!D69</f>
        <v>75.6</v>
      </c>
      <c r="L82" s="134">
        <f t="shared" si="7"/>
        <v>680.4</v>
      </c>
      <c r="O82" s="133">
        <f>Sheet1!F61+Sheet1!D58</f>
        <v>0.26378690279515504</v>
      </c>
    </row>
    <row r="83" spans="1:15" ht="12.75">
      <c r="A83" s="131">
        <v>7.9</v>
      </c>
      <c r="B83" s="131">
        <f t="shared" si="5"/>
        <v>127.06294060344564</v>
      </c>
      <c r="C83" s="131">
        <f>A83*Sheet1!D29</f>
        <v>110.60000000000001</v>
      </c>
      <c r="E83" s="131">
        <f t="shared" si="4"/>
        <v>16.462940603445627</v>
      </c>
      <c r="F83" s="134">
        <f t="shared" si="6"/>
        <v>27.290622763063705</v>
      </c>
      <c r="G83" s="133">
        <f>Sheet2!G83</f>
        <v>0.67</v>
      </c>
      <c r="H83" s="131">
        <v>12.2</v>
      </c>
      <c r="I83" s="134">
        <f>(0.5*Sheet1!D67*(3.141593*((Sheet1!D7/2)*(Sheet1!D7/2)))*(H83^3)*(Sheet1!D68/100))*G83</f>
        <v>1572.3229475189237</v>
      </c>
      <c r="J83" s="134">
        <f>VLOOKUP(I83,B5:C334,2,TRUE)</f>
        <v>770</v>
      </c>
      <c r="K83" s="134">
        <f>J83/Sheet1!D29*Sheet1!D69</f>
        <v>77</v>
      </c>
      <c r="L83" s="134">
        <f t="shared" si="7"/>
        <v>693</v>
      </c>
      <c r="O83" s="133">
        <f>Sheet1!F61+Sheet1!D58</f>
        <v>0.26378690279515504</v>
      </c>
    </row>
    <row r="84" spans="1:15" ht="12.75">
      <c r="A84" s="131">
        <v>8</v>
      </c>
      <c r="B84" s="131">
        <f t="shared" si="5"/>
        <v>128.88236177888993</v>
      </c>
      <c r="C84" s="131">
        <f>A84*Sheet1!D29</f>
        <v>112</v>
      </c>
      <c r="E84" s="131">
        <f t="shared" si="4"/>
        <v>16.882361778889923</v>
      </c>
      <c r="F84" s="134">
        <f t="shared" si="6"/>
        <v>27.514316392269144</v>
      </c>
      <c r="G84" s="133">
        <f>Sheet2!G84</f>
        <v>0.66</v>
      </c>
      <c r="H84" s="131">
        <v>12.3</v>
      </c>
      <c r="I84" s="134">
        <f>(0.5*Sheet1!D67*(3.141593*((Sheet1!D7/2)*(Sheet1!D7/2)))*(H84^3)*(Sheet1!D68/100))*G84</f>
        <v>1587.255088327188</v>
      </c>
      <c r="J84" s="134">
        <f>VLOOKUP(I84,B5:C334,2,TRUE)</f>
        <v>770</v>
      </c>
      <c r="K84" s="134">
        <f>J84/Sheet1!D29*Sheet1!D69</f>
        <v>77</v>
      </c>
      <c r="L84" s="134">
        <f t="shared" si="7"/>
        <v>693</v>
      </c>
      <c r="O84" s="133">
        <f>Sheet1!F61+Sheet1!D58</f>
        <v>0.26378690279515504</v>
      </c>
    </row>
    <row r="85" spans="1:15" ht="12.75">
      <c r="A85" s="131">
        <v>8.1</v>
      </c>
      <c r="B85" s="131">
        <f t="shared" si="5"/>
        <v>130.70705869239012</v>
      </c>
      <c r="C85" s="131">
        <f>A85*Sheet1!D29</f>
        <v>113.39999999999999</v>
      </c>
      <c r="E85" s="131">
        <f t="shared" si="4"/>
        <v>17.30705869239012</v>
      </c>
      <c r="F85" s="134">
        <f t="shared" si="6"/>
        <v>27.73801002147459</v>
      </c>
      <c r="G85" s="133">
        <f>Sheet2!G85</f>
        <v>0.65</v>
      </c>
      <c r="H85" s="131">
        <v>12.4</v>
      </c>
      <c r="I85" s="134">
        <f>(0.5*Sheet1!D67*(3.141593*((Sheet1!D7/2)*(Sheet1!D7/2)))*(H85^3)*(Sheet1!D68/100))*G85</f>
        <v>1601.643554185242</v>
      </c>
      <c r="J85" s="134">
        <f>VLOOKUP(I85,B5:C334,2,TRUE)</f>
        <v>770</v>
      </c>
      <c r="K85" s="134">
        <f>J85/Sheet1!D29*Sheet1!D69</f>
        <v>77</v>
      </c>
      <c r="L85" s="134">
        <f t="shared" si="7"/>
        <v>693</v>
      </c>
      <c r="O85" s="133">
        <f>Sheet1!F61+Sheet1!D58</f>
        <v>0.26378690279515504</v>
      </c>
    </row>
    <row r="86" spans="1:15" ht="12.75">
      <c r="A86" s="131">
        <v>8.2</v>
      </c>
      <c r="B86" s="131">
        <f t="shared" si="5"/>
        <v>132.5370313439462</v>
      </c>
      <c r="C86" s="131">
        <f>A86*Sheet1!D29</f>
        <v>114.79999999999998</v>
      </c>
      <c r="E86" s="131">
        <f t="shared" si="4"/>
        <v>17.737031343946224</v>
      </c>
      <c r="F86" s="134">
        <f t="shared" si="6"/>
        <v>27.96170365068003</v>
      </c>
      <c r="G86" s="133">
        <f>Sheet2!G86</f>
        <v>0.635</v>
      </c>
      <c r="H86" s="131">
        <v>12.5</v>
      </c>
      <c r="I86" s="134">
        <f>(0.5*Sheet1!D67*(3.141593*((Sheet1!D7/2)*(Sheet1!D7/2)))*(H86^3)*(Sheet1!D68/100))*G86</f>
        <v>1602.8438767626903</v>
      </c>
      <c r="J86" s="134">
        <f>VLOOKUP(I86,B5:C334,2,TRUE)</f>
        <v>770</v>
      </c>
      <c r="K86" s="134">
        <f>J86/Sheet1!D29*Sheet1!D69</f>
        <v>77</v>
      </c>
      <c r="L86" s="134">
        <f t="shared" si="7"/>
        <v>693</v>
      </c>
      <c r="O86" s="133">
        <f>Sheet1!F61+Sheet1!D58</f>
        <v>0.26378690279515504</v>
      </c>
    </row>
    <row r="87" spans="1:15" ht="12.75">
      <c r="A87" s="131">
        <v>8.3</v>
      </c>
      <c r="B87" s="131">
        <f t="shared" si="5"/>
        <v>134.37227973355826</v>
      </c>
      <c r="C87" s="131">
        <f>A87*Sheet1!D29</f>
        <v>116.20000000000002</v>
      </c>
      <c r="E87" s="131">
        <f t="shared" si="4"/>
        <v>18.172279733558234</v>
      </c>
      <c r="F87" s="134">
        <f t="shared" si="6"/>
        <v>28.185397279885464</v>
      </c>
      <c r="G87" s="133">
        <f>Sheet2!G87</f>
        <v>0.62</v>
      </c>
      <c r="H87" s="131">
        <v>12.6</v>
      </c>
      <c r="I87" s="134">
        <f>(0.5*Sheet1!D67*(3.141593*((Sheet1!D7/2)*(Sheet1!D7/2)))*(H87^3)*(Sheet1!D68/100))*G87</f>
        <v>1602.8422548361366</v>
      </c>
      <c r="J87" s="134">
        <f>VLOOKUP(I87,B5:C334,2,TRUE)</f>
        <v>770</v>
      </c>
      <c r="K87" s="134">
        <f>J87/Sheet1!D29*Sheet1!D69</f>
        <v>77</v>
      </c>
      <c r="L87" s="134">
        <f t="shared" si="7"/>
        <v>693</v>
      </c>
      <c r="O87" s="133">
        <f>Sheet1!F61+Sheet1!D58</f>
        <v>0.26378690279515504</v>
      </c>
    </row>
    <row r="88" spans="1:15" ht="12.75">
      <c r="A88" s="131">
        <v>8.4</v>
      </c>
      <c r="B88" s="131">
        <f t="shared" si="5"/>
        <v>136.21280386122615</v>
      </c>
      <c r="C88" s="131">
        <f>A88*Sheet1!D29</f>
        <v>117.60000000000001</v>
      </c>
      <c r="E88" s="131">
        <f t="shared" si="4"/>
        <v>18.61280386122614</v>
      </c>
      <c r="F88" s="134">
        <f t="shared" si="6"/>
        <v>28.40909090909091</v>
      </c>
      <c r="G88" s="133">
        <f>Sheet2!G88</f>
        <v>0.6</v>
      </c>
      <c r="H88" s="131">
        <v>12.7</v>
      </c>
      <c r="I88" s="134">
        <f>(0.5*Sheet1!D67*(3.141593*((Sheet1!D7/2)*(Sheet1!D7/2)))*(H88^3)*(Sheet1!D68/100))*G88</f>
        <v>1588.3634004974854</v>
      </c>
      <c r="J88" s="134">
        <f>VLOOKUP(I88,B5:C334,2,TRUE)</f>
        <v>770</v>
      </c>
      <c r="K88" s="134">
        <f>J88/Sheet1!D29*Sheet1!D69</f>
        <v>77</v>
      </c>
      <c r="L88" s="134">
        <f t="shared" si="7"/>
        <v>693</v>
      </c>
      <c r="O88" s="133">
        <f>Sheet1!F61+Sheet1!D58</f>
        <v>0.26378690279515504</v>
      </c>
    </row>
    <row r="89" spans="1:15" ht="12.75">
      <c r="A89" s="131">
        <v>8.5</v>
      </c>
      <c r="B89" s="131">
        <f t="shared" si="5"/>
        <v>138.05860372694994</v>
      </c>
      <c r="C89" s="131">
        <f>A89*Sheet1!D29</f>
        <v>119</v>
      </c>
      <c r="E89" s="131">
        <f t="shared" si="4"/>
        <v>19.05860372694995</v>
      </c>
      <c r="F89" s="134">
        <f t="shared" si="6"/>
        <v>28.63278453829635</v>
      </c>
      <c r="G89" s="133">
        <f>Sheet2!G89</f>
        <v>0.58</v>
      </c>
      <c r="H89" s="131">
        <v>12.8</v>
      </c>
      <c r="I89" s="134">
        <f>(0.5*Sheet1!D67*(3.141593*((Sheet1!D7/2)*(Sheet1!D7/2)))*(H89^3)*(Sheet1!D68/100))*G89</f>
        <v>1571.9740071448714</v>
      </c>
      <c r="J89" s="134">
        <f>VLOOKUP(I89,B5:C334,2,TRUE)</f>
        <v>770</v>
      </c>
      <c r="K89" s="134">
        <f>J89/Sheet1!D29*Sheet1!D69</f>
        <v>77</v>
      </c>
      <c r="L89" s="134">
        <f t="shared" si="7"/>
        <v>693</v>
      </c>
      <c r="O89" s="133">
        <f>Sheet1!F61+Sheet1!D58</f>
        <v>0.26378690279515504</v>
      </c>
    </row>
    <row r="90" spans="1:15" ht="12.75">
      <c r="A90" s="131">
        <v>8.6</v>
      </c>
      <c r="B90" s="131">
        <f t="shared" si="5"/>
        <v>139.90967933072966</v>
      </c>
      <c r="C90" s="131">
        <f>A90*Sheet1!D29</f>
        <v>120.39999999999999</v>
      </c>
      <c r="E90" s="131">
        <f t="shared" si="4"/>
        <v>19.509679330729664</v>
      </c>
      <c r="F90" s="134">
        <f t="shared" si="6"/>
        <v>28.856478167501788</v>
      </c>
      <c r="G90" s="133">
        <f>Sheet2!G90</f>
        <v>0.56</v>
      </c>
      <c r="H90" s="131">
        <v>12.9</v>
      </c>
      <c r="I90" s="134">
        <f>(0.5*Sheet1!D67*(3.141593*((Sheet1!D7/2)*(Sheet1!D7/2)))*(H90^3)*(Sheet1!D68/100))*G90</f>
        <v>1553.61932991072</v>
      </c>
      <c r="J90" s="134">
        <f>VLOOKUP(I90,B5:C334,2,TRUE)</f>
        <v>756</v>
      </c>
      <c r="K90" s="134">
        <f>J90/Sheet1!D29*Sheet1!D69</f>
        <v>75.6</v>
      </c>
      <c r="L90" s="134">
        <f t="shared" si="7"/>
        <v>680.4</v>
      </c>
      <c r="O90" s="133">
        <f>Sheet1!F61+Sheet1!D58</f>
        <v>0.26378690279515504</v>
      </c>
    </row>
    <row r="91" spans="1:15" ht="12.75">
      <c r="A91" s="131">
        <v>8.7</v>
      </c>
      <c r="B91" s="131">
        <f t="shared" si="5"/>
        <v>141.76603067256525</v>
      </c>
      <c r="C91" s="131">
        <f>A91*Sheet1!D29</f>
        <v>121.79999999999998</v>
      </c>
      <c r="E91" s="131">
        <f t="shared" si="4"/>
        <v>19.96603067256528</v>
      </c>
      <c r="F91" s="134">
        <f t="shared" si="6"/>
        <v>29.080171796707226</v>
      </c>
      <c r="G91" s="133">
        <f>Sheet2!G91</f>
        <v>0.54</v>
      </c>
      <c r="H91" s="131">
        <v>13</v>
      </c>
      <c r="I91" s="134">
        <f>(0.5*Sheet1!D67*(3.141593*((Sheet1!D7/2)*(Sheet1!D7/2)))*(H91^3)*(Sheet1!D68/100))*G91</f>
        <v>1533.2440035890156</v>
      </c>
      <c r="J91" s="134">
        <f>VLOOKUP(I91,B5:C334,2,TRUE)</f>
        <v>756</v>
      </c>
      <c r="K91" s="134">
        <f>J91/Sheet1!D29*Sheet1!D69</f>
        <v>75.6</v>
      </c>
      <c r="L91" s="134">
        <f t="shared" si="7"/>
        <v>680.4</v>
      </c>
      <c r="O91" s="133">
        <f>Sheet1!F61+Sheet1!D58</f>
        <v>0.26378690279515504</v>
      </c>
    </row>
    <row r="92" spans="1:15" ht="12.75">
      <c r="A92" s="131">
        <v>8.8</v>
      </c>
      <c r="B92" s="131">
        <f t="shared" si="5"/>
        <v>143.62765775245683</v>
      </c>
      <c r="C92" s="131">
        <f>A92*Sheet1!D29</f>
        <v>123.20000000000002</v>
      </c>
      <c r="E92" s="131">
        <f t="shared" si="4"/>
        <v>20.42765775245681</v>
      </c>
      <c r="O92" s="133">
        <f>Sheet1!F61+Sheet1!D58</f>
        <v>0.26378690279515504</v>
      </c>
    </row>
    <row r="93" spans="1:15" ht="12.75">
      <c r="A93" s="131">
        <v>8.9</v>
      </c>
      <c r="B93" s="131">
        <f t="shared" si="5"/>
        <v>145.49456057040425</v>
      </c>
      <c r="C93" s="131">
        <f>A93*Sheet1!D29</f>
        <v>124.60000000000001</v>
      </c>
      <c r="E93" s="131">
        <f t="shared" si="4"/>
        <v>20.894560570404234</v>
      </c>
      <c r="O93" s="133">
        <f>Sheet1!F61+Sheet1!D58</f>
        <v>0.26378690279515504</v>
      </c>
    </row>
    <row r="94" spans="1:15" ht="12.75">
      <c r="A94" s="131">
        <v>9</v>
      </c>
      <c r="B94" s="131">
        <f t="shared" si="5"/>
        <v>147.36673912640757</v>
      </c>
      <c r="C94" s="131">
        <f>A94*Sheet1!D29</f>
        <v>126</v>
      </c>
      <c r="E94" s="131">
        <f t="shared" si="4"/>
        <v>21.36673912640756</v>
      </c>
      <c r="O94" s="133">
        <f>Sheet1!F61+Sheet1!D58</f>
        <v>0.26378690279515504</v>
      </c>
    </row>
    <row r="95" spans="1:15" ht="12.75">
      <c r="A95" s="131">
        <v>9.1</v>
      </c>
      <c r="B95" s="131">
        <f t="shared" si="5"/>
        <v>149.2441934204668</v>
      </c>
      <c r="C95" s="131">
        <f>A95*Sheet1!D29</f>
        <v>127.39999999999999</v>
      </c>
      <c r="E95" s="131">
        <f t="shared" si="4"/>
        <v>21.844193420466787</v>
      </c>
      <c r="O95" s="133">
        <f>Sheet1!F61+Sheet1!D58</f>
        <v>0.26378690279515504</v>
      </c>
    </row>
    <row r="96" spans="1:15" ht="12.75">
      <c r="A96" s="131">
        <v>9.2</v>
      </c>
      <c r="B96" s="131">
        <f t="shared" si="5"/>
        <v>151.1269234525819</v>
      </c>
      <c r="C96" s="131">
        <f>A96*Sheet1!D29</f>
        <v>128.79999999999998</v>
      </c>
      <c r="E96" s="131">
        <f t="shared" si="4"/>
        <v>22.32692345258192</v>
      </c>
      <c r="O96" s="133">
        <f>Sheet1!F61+Sheet1!D58</f>
        <v>0.26378690279515504</v>
      </c>
    </row>
    <row r="97" spans="1:15" ht="12.75">
      <c r="A97" s="131">
        <v>9.3</v>
      </c>
      <c r="B97" s="131">
        <f t="shared" si="5"/>
        <v>153.01492922275298</v>
      </c>
      <c r="C97" s="131">
        <f>A97*Sheet1!D29</f>
        <v>130.20000000000002</v>
      </c>
      <c r="E97" s="131">
        <f t="shared" si="4"/>
        <v>22.814929222752962</v>
      </c>
      <c r="O97" s="133">
        <f>Sheet1!F61+Sheet1!D58</f>
        <v>0.26378690279515504</v>
      </c>
    </row>
    <row r="98" spans="1:15" ht="12.75">
      <c r="A98" s="131">
        <v>9.4</v>
      </c>
      <c r="B98" s="131">
        <f t="shared" si="5"/>
        <v>154.9082107309799</v>
      </c>
      <c r="C98" s="131">
        <f>A98*Sheet1!D29</f>
        <v>131.6</v>
      </c>
      <c r="E98" s="131">
        <f t="shared" si="4"/>
        <v>23.308210730979905</v>
      </c>
      <c r="O98" s="133">
        <f>Sheet1!F61+Sheet1!D58</f>
        <v>0.26378690279515504</v>
      </c>
    </row>
    <row r="99" spans="1:15" ht="12.75">
      <c r="A99" s="131">
        <v>9.5</v>
      </c>
      <c r="B99" s="131">
        <f t="shared" si="5"/>
        <v>156.80676797726275</v>
      </c>
      <c r="C99" s="131">
        <f>A99*Sheet1!D29</f>
        <v>133</v>
      </c>
      <c r="E99" s="131">
        <f t="shared" si="4"/>
        <v>23.806767977262744</v>
      </c>
      <c r="O99" s="133">
        <f>Sheet1!F61+Sheet1!D58</f>
        <v>0.26378690279515504</v>
      </c>
    </row>
    <row r="100" spans="1:15" ht="12.75">
      <c r="A100" s="131">
        <v>9.6</v>
      </c>
      <c r="B100" s="131">
        <f t="shared" si="5"/>
        <v>158.7106009616015</v>
      </c>
      <c r="C100" s="131">
        <f>A100*Sheet1!D29</f>
        <v>134.4</v>
      </c>
      <c r="E100" s="131">
        <f t="shared" si="4"/>
        <v>24.310600961601487</v>
      </c>
      <c r="O100" s="133">
        <f>Sheet1!F61+Sheet1!D58</f>
        <v>0.26378690279515504</v>
      </c>
    </row>
    <row r="101" spans="1:15" ht="12.75">
      <c r="A101" s="131">
        <v>9.7</v>
      </c>
      <c r="B101" s="131">
        <f t="shared" si="5"/>
        <v>160.61970968399612</v>
      </c>
      <c r="C101" s="131">
        <f>A101*Sheet1!D29</f>
        <v>135.79999999999998</v>
      </c>
      <c r="E101" s="131">
        <f t="shared" si="4"/>
        <v>24.819709683996134</v>
      </c>
      <c r="O101" s="133">
        <f>Sheet1!F61+Sheet1!D58</f>
        <v>0.26378690279515504</v>
      </c>
    </row>
    <row r="102" spans="1:15" ht="12.75">
      <c r="A102" s="131">
        <v>9.8</v>
      </c>
      <c r="B102" s="131">
        <f t="shared" si="5"/>
        <v>162.53409414444673</v>
      </c>
      <c r="C102" s="131">
        <f>A102*Sheet1!D29</f>
        <v>137.20000000000002</v>
      </c>
      <c r="E102" s="131">
        <f t="shared" si="4"/>
        <v>25.334094144446695</v>
      </c>
      <c r="O102" s="133">
        <f>Sheet1!F61+Sheet1!D58</f>
        <v>0.26378690279515504</v>
      </c>
    </row>
    <row r="103" spans="1:15" ht="12.75">
      <c r="A103" s="131">
        <v>9.9</v>
      </c>
      <c r="B103" s="131">
        <f t="shared" si="5"/>
        <v>164.45375434295315</v>
      </c>
      <c r="C103" s="131">
        <f>A103*Sheet1!D29</f>
        <v>138.6</v>
      </c>
      <c r="E103" s="131">
        <f t="shared" si="4"/>
        <v>25.853754342953145</v>
      </c>
      <c r="O103" s="133">
        <f>Sheet1!F61+Sheet1!D58</f>
        <v>0.26378690279515504</v>
      </c>
    </row>
    <row r="104" spans="1:15" ht="12.75">
      <c r="A104" s="131">
        <v>10</v>
      </c>
      <c r="B104" s="131">
        <f t="shared" si="5"/>
        <v>166.3786902795155</v>
      </c>
      <c r="C104" s="131">
        <f>A104*Sheet1!D29</f>
        <v>140</v>
      </c>
      <c r="E104" s="131">
        <f t="shared" si="4"/>
        <v>26.378690279515503</v>
      </c>
      <c r="O104" s="133">
        <f>Sheet1!F61+Sheet1!D58</f>
        <v>0.26378690279515504</v>
      </c>
    </row>
    <row r="105" spans="1:15" ht="12.75">
      <c r="A105" s="131">
        <v>10.1</v>
      </c>
      <c r="B105" s="131">
        <f t="shared" si="5"/>
        <v>168.30890195413377</v>
      </c>
      <c r="C105" s="131">
        <f>A105*Sheet1!D29</f>
        <v>141.4</v>
      </c>
      <c r="E105" s="131">
        <f t="shared" si="4"/>
        <v>26.908901954133764</v>
      </c>
      <c r="O105" s="133">
        <f>Sheet1!F61+Sheet1!D58</f>
        <v>0.26378690279515504</v>
      </c>
    </row>
    <row r="106" spans="1:15" ht="12.75">
      <c r="A106" s="131">
        <v>10.2</v>
      </c>
      <c r="B106" s="131">
        <f t="shared" si="5"/>
        <v>170.24438936680792</v>
      </c>
      <c r="C106" s="131">
        <f>A106*Sheet1!D29</f>
        <v>142.79999999999998</v>
      </c>
      <c r="E106" s="131">
        <f t="shared" si="4"/>
        <v>27.44438936680793</v>
      </c>
      <c r="O106" s="133">
        <f>Sheet1!F61+Sheet1!D58</f>
        <v>0.26378690279515504</v>
      </c>
    </row>
    <row r="107" spans="1:15" ht="12.75">
      <c r="A107" s="131">
        <v>10.3</v>
      </c>
      <c r="B107" s="131">
        <f t="shared" si="5"/>
        <v>172.18515251753803</v>
      </c>
      <c r="C107" s="131">
        <f>A107*Sheet1!D29</f>
        <v>144.20000000000002</v>
      </c>
      <c r="E107" s="131">
        <f t="shared" si="4"/>
        <v>27.985152517538005</v>
      </c>
      <c r="O107" s="133">
        <f>Sheet1!F61+Sheet1!D58</f>
        <v>0.26378690279515504</v>
      </c>
    </row>
    <row r="108" spans="1:15" ht="12.75">
      <c r="A108" s="131">
        <v>10.4</v>
      </c>
      <c r="B108" s="131">
        <f t="shared" si="5"/>
        <v>174.13119140632398</v>
      </c>
      <c r="C108" s="131">
        <f>A108*Sheet1!D29</f>
        <v>145.6</v>
      </c>
      <c r="E108" s="131">
        <f t="shared" si="4"/>
        <v>28.531191406323973</v>
      </c>
      <c r="O108" s="133">
        <f>Sheet1!F61+Sheet1!D58</f>
        <v>0.26378690279515504</v>
      </c>
    </row>
    <row r="109" spans="1:15" ht="12.75">
      <c r="A109" s="131">
        <v>10.5</v>
      </c>
      <c r="B109" s="131">
        <f t="shared" si="5"/>
        <v>176.08250603316583</v>
      </c>
      <c r="C109" s="131">
        <f>A109*Sheet1!D29</f>
        <v>147</v>
      </c>
      <c r="E109" s="131">
        <f t="shared" si="4"/>
        <v>29.082506033165842</v>
      </c>
      <c r="O109" s="133">
        <f>Sheet1!F61+Sheet1!D58</f>
        <v>0.26378690279515504</v>
      </c>
    </row>
    <row r="110" spans="1:15" ht="12.75">
      <c r="A110" s="131">
        <v>10.6</v>
      </c>
      <c r="B110" s="131">
        <f t="shared" si="5"/>
        <v>178.03909639806363</v>
      </c>
      <c r="C110" s="131">
        <f>A110*Sheet1!D29</f>
        <v>148.4</v>
      </c>
      <c r="E110" s="131">
        <f t="shared" si="4"/>
        <v>29.63909639806362</v>
      </c>
      <c r="O110" s="133">
        <f>Sheet1!F61+Sheet1!D58</f>
        <v>0.26378690279515504</v>
      </c>
    </row>
    <row r="111" spans="1:15" ht="12.75">
      <c r="A111" s="131">
        <v>10.7</v>
      </c>
      <c r="B111" s="131">
        <f t="shared" si="5"/>
        <v>180.00096250101728</v>
      </c>
      <c r="C111" s="131">
        <f>A111*Sheet1!D29</f>
        <v>149.79999999999998</v>
      </c>
      <c r="E111" s="131">
        <f t="shared" si="4"/>
        <v>30.200962501017298</v>
      </c>
      <c r="O111" s="133">
        <f>Sheet1!F61+Sheet1!D58</f>
        <v>0.26378690279515504</v>
      </c>
    </row>
    <row r="112" spans="1:15" ht="12.75">
      <c r="A112" s="131">
        <v>10.8</v>
      </c>
      <c r="B112" s="131">
        <f t="shared" si="5"/>
        <v>181.9681043420269</v>
      </c>
      <c r="C112" s="131">
        <f>A112*Sheet1!D29</f>
        <v>151.20000000000002</v>
      </c>
      <c r="E112" s="131">
        <f t="shared" si="4"/>
        <v>30.768104342026888</v>
      </c>
      <c r="O112" s="133">
        <f>Sheet1!F61+Sheet1!D58</f>
        <v>0.26378690279515504</v>
      </c>
    </row>
    <row r="113" spans="1:15" ht="12.75">
      <c r="A113" s="131">
        <v>10.9</v>
      </c>
      <c r="B113" s="131">
        <f t="shared" si="5"/>
        <v>183.94052192109237</v>
      </c>
      <c r="C113" s="131">
        <f>A113*Sheet1!D29</f>
        <v>152.6</v>
      </c>
      <c r="E113" s="131">
        <f t="shared" si="4"/>
        <v>31.34052192109237</v>
      </c>
      <c r="O113" s="133">
        <f>Sheet1!F61+Sheet1!D58</f>
        <v>0.26378690279515504</v>
      </c>
    </row>
    <row r="114" spans="1:15" ht="12.75">
      <c r="A114" s="131">
        <v>11</v>
      </c>
      <c r="B114" s="131">
        <f t="shared" si="5"/>
        <v>185.91821523821375</v>
      </c>
      <c r="C114" s="131">
        <f>A114*Sheet1!D29</f>
        <v>154</v>
      </c>
      <c r="E114" s="131">
        <f t="shared" si="4"/>
        <v>31.91821523821376</v>
      </c>
      <c r="O114" s="133">
        <f>Sheet1!F61+Sheet1!D58</f>
        <v>0.26378690279515504</v>
      </c>
    </row>
    <row r="115" spans="1:15" ht="12.75">
      <c r="A115" s="131">
        <v>11.1</v>
      </c>
      <c r="B115" s="131">
        <f t="shared" si="5"/>
        <v>187.90118429339105</v>
      </c>
      <c r="C115" s="131">
        <f>A115*Sheet1!D29</f>
        <v>155.4</v>
      </c>
      <c r="E115" s="131">
        <f t="shared" si="4"/>
        <v>32.50118429339105</v>
      </c>
      <c r="O115" s="133">
        <f>Sheet1!F61+Sheet1!D58</f>
        <v>0.26378690279515504</v>
      </c>
    </row>
    <row r="116" spans="1:15" ht="12.75">
      <c r="A116" s="131">
        <v>11.2</v>
      </c>
      <c r="B116" s="131">
        <f t="shared" si="5"/>
        <v>189.88942908662423</v>
      </c>
      <c r="C116" s="131">
        <f>A116*Sheet1!D29</f>
        <v>156.79999999999998</v>
      </c>
      <c r="E116" s="131">
        <f t="shared" si="4"/>
        <v>33.08942908662424</v>
      </c>
      <c r="O116" s="133">
        <f>Sheet1!F61+Sheet1!D58</f>
        <v>0.26378690279515504</v>
      </c>
    </row>
    <row r="117" spans="1:15" ht="12.75">
      <c r="A117" s="131">
        <v>11.3</v>
      </c>
      <c r="B117" s="131">
        <f t="shared" si="5"/>
        <v>191.88294961791337</v>
      </c>
      <c r="C117" s="131">
        <f>A117*Sheet1!D29</f>
        <v>158.20000000000002</v>
      </c>
      <c r="E117" s="131">
        <f t="shared" si="4"/>
        <v>33.68294961791335</v>
      </c>
      <c r="O117" s="133">
        <f>Sheet1!F61+Sheet1!D58</f>
        <v>0.26378690279515504</v>
      </c>
    </row>
    <row r="118" spans="1:15" ht="12.75">
      <c r="A118" s="131">
        <v>11.4</v>
      </c>
      <c r="B118" s="131">
        <f t="shared" si="5"/>
        <v>193.88174588725835</v>
      </c>
      <c r="C118" s="131">
        <f>A118*Sheet1!D29</f>
        <v>159.6</v>
      </c>
      <c r="E118" s="131">
        <f t="shared" si="4"/>
        <v>34.28174588725835</v>
      </c>
      <c r="O118" s="133">
        <f>Sheet1!F61+Sheet1!D58</f>
        <v>0.26378690279515504</v>
      </c>
    </row>
    <row r="119" spans="1:15" ht="12.75">
      <c r="A119" s="131">
        <v>11.5</v>
      </c>
      <c r="B119" s="131">
        <f t="shared" si="5"/>
        <v>195.88581789465925</v>
      </c>
      <c r="C119" s="131">
        <f>A119*Sheet1!D29</f>
        <v>161</v>
      </c>
      <c r="E119" s="131">
        <f t="shared" si="4"/>
        <v>34.885817894659255</v>
      </c>
      <c r="O119" s="133">
        <f>Sheet1!F61+Sheet1!D58</f>
        <v>0.26378690279515504</v>
      </c>
    </row>
    <row r="120" spans="1:15" ht="12.75">
      <c r="A120" s="131">
        <v>11.6</v>
      </c>
      <c r="B120" s="131">
        <f t="shared" si="5"/>
        <v>197.89516564011606</v>
      </c>
      <c r="C120" s="131">
        <f>A120*Sheet1!D29</f>
        <v>162.4</v>
      </c>
      <c r="E120" s="131">
        <f t="shared" si="4"/>
        <v>35.49516564011606</v>
      </c>
      <c r="O120" s="133">
        <f>Sheet1!F61+Sheet1!D58</f>
        <v>0.26378690279515504</v>
      </c>
    </row>
    <row r="121" spans="1:15" ht="12.75">
      <c r="A121" s="131">
        <v>11.7</v>
      </c>
      <c r="B121" s="131">
        <f t="shared" si="5"/>
        <v>199.90978912362874</v>
      </c>
      <c r="C121" s="131">
        <f>A121*Sheet1!D29</f>
        <v>163.79999999999998</v>
      </c>
      <c r="E121" s="131">
        <f t="shared" si="4"/>
        <v>36.10978912362877</v>
      </c>
      <c r="O121" s="133">
        <f>Sheet1!F61+Sheet1!D58</f>
        <v>0.26378690279515504</v>
      </c>
    </row>
    <row r="122" spans="1:15" ht="12.75">
      <c r="A122" s="131">
        <v>11.8</v>
      </c>
      <c r="B122" s="131">
        <f t="shared" si="5"/>
        <v>201.9296883451974</v>
      </c>
      <c r="C122" s="131">
        <f>A122*Sheet1!D29</f>
        <v>165.20000000000002</v>
      </c>
      <c r="E122" s="131">
        <f t="shared" si="4"/>
        <v>36.72968834519739</v>
      </c>
      <c r="O122" s="133">
        <f>Sheet1!F61+Sheet1!D58</f>
        <v>0.26378690279515504</v>
      </c>
    </row>
    <row r="123" spans="1:15" ht="12.75">
      <c r="A123" s="131">
        <v>11.9</v>
      </c>
      <c r="B123" s="131">
        <f t="shared" si="5"/>
        <v>203.9548633048219</v>
      </c>
      <c r="C123" s="131">
        <f>A123*Sheet1!D29</f>
        <v>166.6</v>
      </c>
      <c r="E123" s="131">
        <f t="shared" si="4"/>
        <v>37.35486330482191</v>
      </c>
      <c r="O123" s="133">
        <f>Sheet1!F61+Sheet1!D58</f>
        <v>0.26378690279515504</v>
      </c>
    </row>
    <row r="124" spans="1:15" ht="12.75">
      <c r="A124" s="131">
        <v>12</v>
      </c>
      <c r="B124" s="131">
        <f t="shared" si="5"/>
        <v>205.98531400250232</v>
      </c>
      <c r="C124" s="131">
        <f>A124*Sheet1!D29</f>
        <v>168</v>
      </c>
      <c r="E124" s="131">
        <f t="shared" si="4"/>
        <v>37.98531400250233</v>
      </c>
      <c r="O124" s="133">
        <f>Sheet1!F61+Sheet1!D58</f>
        <v>0.26378690279515504</v>
      </c>
    </row>
    <row r="125" spans="1:15" ht="12.75">
      <c r="A125" s="131">
        <v>12.1</v>
      </c>
      <c r="B125" s="131">
        <f t="shared" si="5"/>
        <v>208.02104043823866</v>
      </c>
      <c r="C125" s="131">
        <f>A125*Sheet1!D29</f>
        <v>169.4</v>
      </c>
      <c r="E125" s="131">
        <f t="shared" si="4"/>
        <v>38.62104043823865</v>
      </c>
      <c r="O125" s="133">
        <f>Sheet1!F61+Sheet1!D58</f>
        <v>0.26378690279515504</v>
      </c>
    </row>
    <row r="126" spans="1:15" ht="12.75">
      <c r="A126" s="131">
        <v>12.2</v>
      </c>
      <c r="B126" s="131">
        <f t="shared" si="5"/>
        <v>210.06204261203084</v>
      </c>
      <c r="C126" s="131">
        <f>A126*Sheet1!D29</f>
        <v>170.79999999999998</v>
      </c>
      <c r="E126" s="131">
        <f t="shared" si="4"/>
        <v>39.26204261203087</v>
      </c>
      <c r="O126" s="133">
        <f>Sheet1!F61+Sheet1!D58</f>
        <v>0.26378690279515504</v>
      </c>
    </row>
    <row r="127" spans="1:15" ht="12.75">
      <c r="A127" s="131">
        <v>12.3</v>
      </c>
      <c r="B127" s="131">
        <f t="shared" si="5"/>
        <v>212.10832052387903</v>
      </c>
      <c r="C127" s="131">
        <f>A127*Sheet1!D29</f>
        <v>172.20000000000002</v>
      </c>
      <c r="E127" s="131">
        <f t="shared" si="4"/>
        <v>39.90832052387901</v>
      </c>
      <c r="O127" s="133">
        <f>Sheet1!F61+Sheet1!D58</f>
        <v>0.26378690279515504</v>
      </c>
    </row>
    <row r="128" spans="1:15" ht="12.75">
      <c r="A128" s="131">
        <v>12.4</v>
      </c>
      <c r="B128" s="131">
        <f t="shared" si="5"/>
        <v>214.15987417378304</v>
      </c>
      <c r="C128" s="131">
        <f>A128*Sheet1!D29</f>
        <v>173.6</v>
      </c>
      <c r="E128" s="131">
        <f t="shared" si="4"/>
        <v>40.559874173783044</v>
      </c>
      <c r="O128" s="133">
        <f>Sheet1!F61+Sheet1!D58</f>
        <v>0.26378690279515504</v>
      </c>
    </row>
    <row r="129" spans="1:15" ht="12.75">
      <c r="A129" s="131">
        <v>12.5</v>
      </c>
      <c r="B129" s="131">
        <f t="shared" si="5"/>
        <v>216.21670356174297</v>
      </c>
      <c r="C129" s="131">
        <f>A129*Sheet1!D29</f>
        <v>175</v>
      </c>
      <c r="E129" s="131">
        <f t="shared" si="4"/>
        <v>41.216703561742975</v>
      </c>
      <c r="O129" s="133">
        <f>Sheet1!F61+Sheet1!D58</f>
        <v>0.26378690279515504</v>
      </c>
    </row>
    <row r="130" spans="1:15" ht="12.75">
      <c r="A130" s="131">
        <v>12.6</v>
      </c>
      <c r="B130" s="131">
        <f t="shared" si="5"/>
        <v>218.2788086877588</v>
      </c>
      <c r="C130" s="131">
        <f>A130*Sheet1!D29</f>
        <v>176.4</v>
      </c>
      <c r="E130" s="131">
        <f t="shared" si="4"/>
        <v>41.87880868775881</v>
      </c>
      <c r="O130" s="133">
        <f>Sheet1!F61+Sheet1!D58</f>
        <v>0.26378690279515504</v>
      </c>
    </row>
    <row r="131" spans="1:15" ht="12.75">
      <c r="A131" s="131">
        <v>12.7</v>
      </c>
      <c r="B131" s="131">
        <f t="shared" si="5"/>
        <v>220.34618955183055</v>
      </c>
      <c r="C131" s="131">
        <f>A131*Sheet1!D29</f>
        <v>177.79999999999998</v>
      </c>
      <c r="E131" s="131">
        <f t="shared" si="4"/>
        <v>42.54618955183056</v>
      </c>
      <c r="O131" s="133">
        <f>Sheet1!F61+Sheet1!D58</f>
        <v>0.26378690279515504</v>
      </c>
    </row>
    <row r="132" spans="1:15" ht="12.75">
      <c r="A132" s="131">
        <v>12.8</v>
      </c>
      <c r="B132" s="131">
        <f t="shared" si="5"/>
        <v>222.4188461539582</v>
      </c>
      <c r="C132" s="131">
        <f>A132*Sheet1!D29</f>
        <v>179.20000000000002</v>
      </c>
      <c r="E132" s="131">
        <f t="shared" si="4"/>
        <v>43.21884615395821</v>
      </c>
      <c r="O132" s="133">
        <f>Sheet1!F61+Sheet1!D58</f>
        <v>0.26378690279515504</v>
      </c>
    </row>
    <row r="133" spans="1:15" ht="12.75">
      <c r="A133" s="131">
        <v>12.9</v>
      </c>
      <c r="B133" s="131">
        <f t="shared" si="5"/>
        <v>224.49677849414175</v>
      </c>
      <c r="C133" s="131">
        <f>A133*Sheet1!D29</f>
        <v>180.6</v>
      </c>
      <c r="E133" s="131">
        <f t="shared" si="4"/>
        <v>43.89677849414175</v>
      </c>
      <c r="O133" s="133">
        <f>Sheet1!F61+Sheet1!D58</f>
        <v>0.26378690279515504</v>
      </c>
    </row>
    <row r="134" spans="1:15" ht="12.75">
      <c r="A134" s="131">
        <v>13</v>
      </c>
      <c r="B134" s="131">
        <f t="shared" si="5"/>
        <v>226.5799865723812</v>
      </c>
      <c r="C134" s="131">
        <f>A134*Sheet1!D29</f>
        <v>182</v>
      </c>
      <c r="E134" s="131">
        <f aca="true" t="shared" si="8" ref="E134:E197">(A134*A134)*O134</f>
        <v>44.5799865723812</v>
      </c>
      <c r="O134" s="133">
        <f>Sheet1!F61+Sheet1!D58</f>
        <v>0.26378690279515504</v>
      </c>
    </row>
    <row r="135" spans="1:15" ht="12.75">
      <c r="A135" s="131">
        <v>13.1</v>
      </c>
      <c r="B135" s="131">
        <f t="shared" si="5"/>
        <v>228.66847038867655</v>
      </c>
      <c r="C135" s="131">
        <f>A135*Sheet1!D29</f>
        <v>183.4</v>
      </c>
      <c r="E135" s="131">
        <f t="shared" si="8"/>
        <v>45.268470388676555</v>
      </c>
      <c r="O135" s="133">
        <f>Sheet1!F61+Sheet1!D58</f>
        <v>0.26378690279515504</v>
      </c>
    </row>
    <row r="136" spans="1:15" ht="12.75">
      <c r="A136" s="131">
        <v>13.2</v>
      </c>
      <c r="B136" s="131">
        <f aca="true" t="shared" si="9" ref="B136:B199">C136+E136</f>
        <v>230.7622299430278</v>
      </c>
      <c r="C136" s="131">
        <f>A136*Sheet1!D29</f>
        <v>184.79999999999998</v>
      </c>
      <c r="E136" s="131">
        <f t="shared" si="8"/>
        <v>45.96222994302781</v>
      </c>
      <c r="O136" s="133">
        <f>Sheet1!F61+Sheet1!D58</f>
        <v>0.26378690279515504</v>
      </c>
    </row>
    <row r="137" spans="1:15" ht="12.75">
      <c r="A137" s="131">
        <v>13.3</v>
      </c>
      <c r="B137" s="131">
        <f t="shared" si="9"/>
        <v>232.86126523543498</v>
      </c>
      <c r="C137" s="131">
        <f>A137*Sheet1!D29</f>
        <v>186.20000000000002</v>
      </c>
      <c r="E137" s="131">
        <f t="shared" si="8"/>
        <v>46.66126523543498</v>
      </c>
      <c r="O137" s="133">
        <f>Sheet1!F61+Sheet1!D58</f>
        <v>0.26378690279515504</v>
      </c>
    </row>
    <row r="138" spans="1:15" ht="12.75">
      <c r="A138" s="131">
        <v>13.4</v>
      </c>
      <c r="B138" s="131">
        <f t="shared" si="9"/>
        <v>234.96557626589805</v>
      </c>
      <c r="C138" s="131">
        <f>A138*Sheet1!D29</f>
        <v>187.6</v>
      </c>
      <c r="E138" s="131">
        <f t="shared" si="8"/>
        <v>47.36557626589804</v>
      </c>
      <c r="O138" s="133">
        <f>Sheet1!F61+Sheet1!D58</f>
        <v>0.26378690279515504</v>
      </c>
    </row>
    <row r="139" spans="1:15" ht="12.75">
      <c r="A139" s="131">
        <v>13.5</v>
      </c>
      <c r="B139" s="131">
        <f t="shared" si="9"/>
        <v>237.07516303441702</v>
      </c>
      <c r="C139" s="131">
        <f>A139*Sheet1!D29</f>
        <v>189</v>
      </c>
      <c r="E139" s="131">
        <f t="shared" si="8"/>
        <v>48.07516303441701</v>
      </c>
      <c r="O139" s="133">
        <f>Sheet1!F61+Sheet1!D58</f>
        <v>0.26378690279515504</v>
      </c>
    </row>
    <row r="140" spans="1:15" ht="12.75">
      <c r="A140" s="131">
        <v>13.6</v>
      </c>
      <c r="B140" s="131">
        <f t="shared" si="9"/>
        <v>239.19002554099188</v>
      </c>
      <c r="C140" s="131">
        <f>A140*Sheet1!D29</f>
        <v>190.4</v>
      </c>
      <c r="E140" s="131">
        <f t="shared" si="8"/>
        <v>48.79002554099187</v>
      </c>
      <c r="O140" s="133">
        <f>Sheet1!F61+Sheet1!D58</f>
        <v>0.26378690279515504</v>
      </c>
    </row>
    <row r="141" spans="1:15" ht="12.75">
      <c r="A141" s="131">
        <v>13.7</v>
      </c>
      <c r="B141" s="131">
        <f t="shared" si="9"/>
        <v>241.31016378562262</v>
      </c>
      <c r="C141" s="131">
        <f>A141*Sheet1!D29</f>
        <v>191.79999999999998</v>
      </c>
      <c r="E141" s="131">
        <f t="shared" si="8"/>
        <v>49.510163785622645</v>
      </c>
      <c r="O141" s="133">
        <f>Sheet1!F61+Sheet1!D58</f>
        <v>0.26378690279515504</v>
      </c>
    </row>
    <row r="142" spans="1:15" ht="12.75">
      <c r="A142" s="131">
        <v>13.8</v>
      </c>
      <c r="B142" s="131">
        <f t="shared" si="9"/>
        <v>243.43557776830934</v>
      </c>
      <c r="C142" s="131">
        <f>A142*Sheet1!D29</f>
        <v>193.20000000000002</v>
      </c>
      <c r="E142" s="131">
        <f t="shared" si="8"/>
        <v>50.235577768309334</v>
      </c>
      <c r="O142" s="133">
        <f>Sheet1!F61+Sheet1!D58</f>
        <v>0.26378690279515504</v>
      </c>
    </row>
    <row r="143" spans="1:15" ht="12.75">
      <c r="A143" s="131">
        <v>13.9</v>
      </c>
      <c r="B143" s="131">
        <f t="shared" si="9"/>
        <v>245.5662674890519</v>
      </c>
      <c r="C143" s="131">
        <f>A143*Sheet1!D29</f>
        <v>194.6</v>
      </c>
      <c r="E143" s="131">
        <f t="shared" si="8"/>
        <v>50.96626748905191</v>
      </c>
      <c r="O143" s="133">
        <f>Sheet1!F61+Sheet1!D58</f>
        <v>0.26378690279515504</v>
      </c>
    </row>
    <row r="144" spans="1:15" ht="12.75">
      <c r="A144" s="131">
        <v>14</v>
      </c>
      <c r="B144" s="131">
        <f t="shared" si="9"/>
        <v>247.7022329478504</v>
      </c>
      <c r="C144" s="131">
        <f>A144*Sheet1!D29</f>
        <v>196</v>
      </c>
      <c r="E144" s="131">
        <f t="shared" si="8"/>
        <v>51.70223294785039</v>
      </c>
      <c r="O144" s="133">
        <f>Sheet1!F61+Sheet1!D58</f>
        <v>0.26378690279515504</v>
      </c>
    </row>
    <row r="145" spans="1:15" ht="12.75">
      <c r="A145" s="131">
        <v>14.1</v>
      </c>
      <c r="B145" s="131">
        <f t="shared" si="9"/>
        <v>249.84347414470477</v>
      </c>
      <c r="C145" s="131">
        <f>A145*Sheet1!D29</f>
        <v>197.4</v>
      </c>
      <c r="E145" s="131">
        <f t="shared" si="8"/>
        <v>52.44347414470477</v>
      </c>
      <c r="O145" s="133">
        <f>Sheet1!F61+Sheet1!D58</f>
        <v>0.26378690279515504</v>
      </c>
    </row>
    <row r="146" spans="1:15" ht="12.75">
      <c r="A146" s="131">
        <v>14.2</v>
      </c>
      <c r="B146" s="131">
        <f t="shared" si="9"/>
        <v>251.98999107961504</v>
      </c>
      <c r="C146" s="131">
        <f>A146*Sheet1!D29</f>
        <v>198.79999999999998</v>
      </c>
      <c r="E146" s="131">
        <f t="shared" si="8"/>
        <v>53.18999107961506</v>
      </c>
      <c r="O146" s="133">
        <f>Sheet1!F61+Sheet1!D58</f>
        <v>0.26378690279515504</v>
      </c>
    </row>
    <row r="147" spans="1:15" ht="12.75">
      <c r="A147" s="131">
        <v>14.3</v>
      </c>
      <c r="B147" s="131">
        <f t="shared" si="9"/>
        <v>254.14178375258126</v>
      </c>
      <c r="C147" s="131">
        <f>A147*Sheet1!D29</f>
        <v>200.20000000000002</v>
      </c>
      <c r="E147" s="131">
        <f t="shared" si="8"/>
        <v>53.94178375258126</v>
      </c>
      <c r="O147" s="133">
        <f>Sheet1!F61+Sheet1!D58</f>
        <v>0.26378690279515504</v>
      </c>
    </row>
    <row r="148" spans="1:15" ht="12.75">
      <c r="A148" s="131">
        <v>14.4</v>
      </c>
      <c r="B148" s="131">
        <f t="shared" si="9"/>
        <v>256.2988521636033</v>
      </c>
      <c r="C148" s="131">
        <f>A148*Sheet1!D29</f>
        <v>201.6</v>
      </c>
      <c r="E148" s="131">
        <f t="shared" si="8"/>
        <v>54.698852163603355</v>
      </c>
      <c r="O148" s="133">
        <f>Sheet1!F61+Sheet1!D58</f>
        <v>0.26378690279515504</v>
      </c>
    </row>
    <row r="149" spans="1:15" ht="12.75">
      <c r="A149" s="131">
        <v>14.5</v>
      </c>
      <c r="B149" s="131">
        <f t="shared" si="9"/>
        <v>258.46119631268135</v>
      </c>
      <c r="C149" s="131">
        <f>A149*Sheet1!D29</f>
        <v>203</v>
      </c>
      <c r="E149" s="131">
        <f t="shared" si="8"/>
        <v>55.461196312681345</v>
      </c>
      <c r="O149" s="133">
        <f>Sheet1!F61+Sheet1!D58</f>
        <v>0.26378690279515504</v>
      </c>
    </row>
    <row r="150" spans="1:15" ht="12.75">
      <c r="A150" s="131">
        <v>14.6</v>
      </c>
      <c r="B150" s="131">
        <f t="shared" si="9"/>
        <v>260.6288161998153</v>
      </c>
      <c r="C150" s="131">
        <f>A150*Sheet1!D29</f>
        <v>204.4</v>
      </c>
      <c r="E150" s="131">
        <f t="shared" si="8"/>
        <v>56.22881619981525</v>
      </c>
      <c r="O150" s="133">
        <f>Sheet1!F61+Sheet1!D58</f>
        <v>0.26378690279515504</v>
      </c>
    </row>
    <row r="151" spans="1:15" ht="12.75">
      <c r="A151" s="131">
        <v>14.7</v>
      </c>
      <c r="B151" s="131">
        <f t="shared" si="9"/>
        <v>262.80171182500504</v>
      </c>
      <c r="C151" s="131">
        <f>A151*Sheet1!D29</f>
        <v>205.79999999999998</v>
      </c>
      <c r="E151" s="131">
        <f t="shared" si="8"/>
        <v>57.001711825005046</v>
      </c>
      <c r="O151" s="133">
        <f>Sheet1!F61+Sheet1!D58</f>
        <v>0.26378690279515504</v>
      </c>
    </row>
    <row r="152" spans="1:15" ht="12.75">
      <c r="A152" s="131">
        <v>14.8</v>
      </c>
      <c r="B152" s="131">
        <f t="shared" si="9"/>
        <v>264.97988318825077</v>
      </c>
      <c r="C152" s="131">
        <f>A152*Sheet1!D29</f>
        <v>207.20000000000002</v>
      </c>
      <c r="E152" s="131">
        <f t="shared" si="8"/>
        <v>57.779883188250764</v>
      </c>
      <c r="O152" s="133">
        <f>Sheet1!F61+Sheet1!D58</f>
        <v>0.26378690279515504</v>
      </c>
    </row>
    <row r="153" spans="1:15" ht="12.75">
      <c r="A153" s="131">
        <v>14.9</v>
      </c>
      <c r="B153" s="131">
        <f t="shared" si="9"/>
        <v>267.1633302895524</v>
      </c>
      <c r="C153" s="131">
        <f>A153*Sheet1!D29</f>
        <v>208.6</v>
      </c>
      <c r="E153" s="131">
        <f t="shared" si="8"/>
        <v>58.563330289552376</v>
      </c>
      <c r="O153" s="133">
        <f>Sheet1!F61+Sheet1!D58</f>
        <v>0.26378690279515504</v>
      </c>
    </row>
    <row r="154" spans="1:15" ht="12.75">
      <c r="A154" s="131">
        <v>15</v>
      </c>
      <c r="B154" s="131">
        <f t="shared" si="9"/>
        <v>269.3520531289099</v>
      </c>
      <c r="C154" s="131">
        <f>A154*Sheet1!D29</f>
        <v>210</v>
      </c>
      <c r="E154" s="131">
        <f t="shared" si="8"/>
        <v>59.35205312890989</v>
      </c>
      <c r="O154" s="133">
        <f>Sheet1!F61+Sheet1!D58</f>
        <v>0.26378690279515504</v>
      </c>
    </row>
    <row r="155" spans="1:15" ht="12.75">
      <c r="A155" s="131">
        <v>15.1</v>
      </c>
      <c r="B155" s="131">
        <f t="shared" si="9"/>
        <v>271.5460517063233</v>
      </c>
      <c r="C155" s="131">
        <f>A155*Sheet1!D29</f>
        <v>211.4</v>
      </c>
      <c r="E155" s="131">
        <f t="shared" si="8"/>
        <v>60.1460517063233</v>
      </c>
      <c r="O155" s="133">
        <f>Sheet1!F61+Sheet1!D58</f>
        <v>0.26378690279515504</v>
      </c>
    </row>
    <row r="156" spans="1:15" ht="12.75">
      <c r="A156" s="131">
        <v>15.2</v>
      </c>
      <c r="B156" s="131">
        <f t="shared" si="9"/>
        <v>273.7453260217926</v>
      </c>
      <c r="C156" s="131">
        <f>A156*Sheet1!D29</f>
        <v>212.79999999999998</v>
      </c>
      <c r="E156" s="131">
        <f t="shared" si="8"/>
        <v>60.94532602179262</v>
      </c>
      <c r="O156" s="133">
        <f>Sheet1!F61+Sheet1!D58</f>
        <v>0.26378690279515504</v>
      </c>
    </row>
    <row r="157" spans="1:15" ht="12.75">
      <c r="A157" s="131">
        <v>15.3</v>
      </c>
      <c r="B157" s="131">
        <f t="shared" si="9"/>
        <v>275.9498760753179</v>
      </c>
      <c r="C157" s="131">
        <f>A157*Sheet1!D29</f>
        <v>214.20000000000002</v>
      </c>
      <c r="E157" s="131">
        <f t="shared" si="8"/>
        <v>61.74987607531785</v>
      </c>
      <c r="O157" s="133">
        <f>Sheet1!F61+Sheet1!D58</f>
        <v>0.26378690279515504</v>
      </c>
    </row>
    <row r="158" spans="1:15" ht="12.75">
      <c r="A158" s="131">
        <v>15.4</v>
      </c>
      <c r="B158" s="131">
        <f t="shared" si="9"/>
        <v>278.15970186689896</v>
      </c>
      <c r="C158" s="131">
        <f>A158*Sheet1!D29</f>
        <v>215.6</v>
      </c>
      <c r="E158" s="131">
        <f t="shared" si="8"/>
        <v>62.559701866898976</v>
      </c>
      <c r="O158" s="133">
        <f>Sheet1!F61+Sheet1!D58</f>
        <v>0.26378690279515504</v>
      </c>
    </row>
    <row r="159" spans="1:15" ht="12.75">
      <c r="A159" s="131">
        <v>15.5</v>
      </c>
      <c r="B159" s="131">
        <f t="shared" si="9"/>
        <v>280.374803396536</v>
      </c>
      <c r="C159" s="131">
        <f>A159*Sheet1!D29</f>
        <v>217</v>
      </c>
      <c r="E159" s="131">
        <f t="shared" si="8"/>
        <v>63.374803396536</v>
      </c>
      <c r="O159" s="133">
        <f>Sheet1!F61+Sheet1!D58</f>
        <v>0.26378690279515504</v>
      </c>
    </row>
    <row r="160" spans="1:15" ht="12.75">
      <c r="A160" s="131">
        <v>15.6</v>
      </c>
      <c r="B160" s="131">
        <f t="shared" si="9"/>
        <v>282.5951806642289</v>
      </c>
      <c r="C160" s="131">
        <f>A160*Sheet1!D29</f>
        <v>218.4</v>
      </c>
      <c r="E160" s="131">
        <f t="shared" si="8"/>
        <v>64.19518066422893</v>
      </c>
      <c r="O160" s="133">
        <f>Sheet1!F61+Sheet1!D58</f>
        <v>0.26378690279515504</v>
      </c>
    </row>
    <row r="161" spans="1:15" ht="12.75">
      <c r="A161" s="131">
        <v>15.7</v>
      </c>
      <c r="B161" s="131">
        <f t="shared" si="9"/>
        <v>284.82083366997773</v>
      </c>
      <c r="C161" s="131">
        <f>A161*Sheet1!D29</f>
        <v>219.79999999999998</v>
      </c>
      <c r="E161" s="131">
        <f t="shared" si="8"/>
        <v>65.02083366997776</v>
      </c>
      <c r="O161" s="133">
        <f>Sheet1!F61+Sheet1!D58</f>
        <v>0.26378690279515504</v>
      </c>
    </row>
    <row r="162" spans="1:15" ht="12.75">
      <c r="A162" s="131">
        <v>15.8</v>
      </c>
      <c r="B162" s="131">
        <f t="shared" si="9"/>
        <v>287.0517624137825</v>
      </c>
      <c r="C162" s="131">
        <f>A162*Sheet1!D29</f>
        <v>221.20000000000002</v>
      </c>
      <c r="E162" s="131">
        <f t="shared" si="8"/>
        <v>65.85176241378251</v>
      </c>
      <c r="O162" s="133">
        <f>Sheet1!F61+Sheet1!D58</f>
        <v>0.26378690279515504</v>
      </c>
    </row>
    <row r="163" spans="1:15" ht="12.75">
      <c r="A163" s="131">
        <v>15.9</v>
      </c>
      <c r="B163" s="131">
        <f t="shared" si="9"/>
        <v>289.28796689564314</v>
      </c>
      <c r="C163" s="131">
        <f>A163*Sheet1!D29</f>
        <v>222.6</v>
      </c>
      <c r="E163" s="131">
        <f t="shared" si="8"/>
        <v>66.68796689564314</v>
      </c>
      <c r="O163" s="133">
        <f>Sheet1!F61+Sheet1!D58</f>
        <v>0.26378690279515504</v>
      </c>
    </row>
    <row r="164" spans="1:15" ht="12.75">
      <c r="A164" s="131">
        <v>16</v>
      </c>
      <c r="B164" s="131">
        <f t="shared" si="9"/>
        <v>291.5294471155597</v>
      </c>
      <c r="C164" s="131">
        <f>A164*Sheet1!D29</f>
        <v>224</v>
      </c>
      <c r="E164" s="131">
        <f t="shared" si="8"/>
        <v>67.52944711555969</v>
      </c>
      <c r="O164" s="133">
        <f>Sheet1!F61+Sheet1!D58</f>
        <v>0.26378690279515504</v>
      </c>
    </row>
    <row r="165" spans="1:15" ht="12.75">
      <c r="A165" s="131">
        <v>16.1</v>
      </c>
      <c r="B165" s="131">
        <f t="shared" si="9"/>
        <v>293.7762030735322</v>
      </c>
      <c r="C165" s="131">
        <f>A165*Sheet1!D29</f>
        <v>225.40000000000003</v>
      </c>
      <c r="E165" s="131">
        <f t="shared" si="8"/>
        <v>68.37620307353215</v>
      </c>
      <c r="O165" s="133">
        <f>Sheet1!F61+Sheet1!D58</f>
        <v>0.26378690279515504</v>
      </c>
    </row>
    <row r="166" spans="1:15" ht="12.75">
      <c r="A166" s="131">
        <v>16.2</v>
      </c>
      <c r="B166" s="131">
        <f t="shared" si="9"/>
        <v>296.02823476956047</v>
      </c>
      <c r="C166" s="131">
        <f>A166*Sheet1!D29</f>
        <v>226.79999999999998</v>
      </c>
      <c r="E166" s="131">
        <f t="shared" si="8"/>
        <v>69.22823476956049</v>
      </c>
      <c r="O166" s="133">
        <f>Sheet1!F61+Sheet1!D58</f>
        <v>0.26378690279515504</v>
      </c>
    </row>
    <row r="167" spans="1:15" ht="12.75">
      <c r="A167" s="131">
        <v>16.3</v>
      </c>
      <c r="B167" s="131">
        <f t="shared" si="9"/>
        <v>298.28554220364475</v>
      </c>
      <c r="C167" s="131">
        <f>A167*Sheet1!D29</f>
        <v>228.20000000000002</v>
      </c>
      <c r="E167" s="131">
        <f t="shared" si="8"/>
        <v>70.08554220364475</v>
      </c>
      <c r="O167" s="133">
        <f>Sheet1!F61+Sheet1!D58</f>
        <v>0.26378690279515504</v>
      </c>
    </row>
    <row r="168" spans="1:15" ht="12.75">
      <c r="A168" s="131">
        <v>16.4</v>
      </c>
      <c r="B168" s="131">
        <f t="shared" si="9"/>
        <v>300.5481253757849</v>
      </c>
      <c r="C168" s="131">
        <f>A168*Sheet1!D29</f>
        <v>229.59999999999997</v>
      </c>
      <c r="E168" s="131">
        <f t="shared" si="8"/>
        <v>70.9481253757849</v>
      </c>
      <c r="O168" s="133">
        <f>Sheet1!F61+Sheet1!D58</f>
        <v>0.26378690279515504</v>
      </c>
    </row>
    <row r="169" spans="1:15" ht="12.75">
      <c r="A169" s="131">
        <v>16.5</v>
      </c>
      <c r="B169" s="131">
        <f t="shared" si="9"/>
        <v>302.81598428598096</v>
      </c>
      <c r="C169" s="131">
        <f>A169*Sheet1!D29</f>
        <v>231</v>
      </c>
      <c r="E169" s="131">
        <f t="shared" si="8"/>
        <v>71.81598428598096</v>
      </c>
      <c r="O169" s="133">
        <f>Sheet1!F61+Sheet1!D58</f>
        <v>0.26378690279515504</v>
      </c>
    </row>
    <row r="170" spans="1:15" ht="12.75">
      <c r="A170" s="131">
        <v>16.6</v>
      </c>
      <c r="B170" s="131">
        <f t="shared" si="9"/>
        <v>305.08911893423294</v>
      </c>
      <c r="C170" s="131">
        <f>A170*Sheet1!D29</f>
        <v>232.40000000000003</v>
      </c>
      <c r="E170" s="131">
        <f t="shared" si="8"/>
        <v>72.68911893423294</v>
      </c>
      <c r="O170" s="133">
        <f>Sheet1!F61+Sheet1!D58</f>
        <v>0.26378690279515504</v>
      </c>
    </row>
    <row r="171" spans="1:15" ht="12.75">
      <c r="A171" s="131">
        <v>16.7</v>
      </c>
      <c r="B171" s="131">
        <f t="shared" si="9"/>
        <v>307.36752932054077</v>
      </c>
      <c r="C171" s="131">
        <f>A171*Sheet1!D29</f>
        <v>233.79999999999998</v>
      </c>
      <c r="E171" s="131">
        <f t="shared" si="8"/>
        <v>73.56752932054079</v>
      </c>
      <c r="O171" s="133">
        <f>Sheet1!F61+Sheet1!D58</f>
        <v>0.26378690279515504</v>
      </c>
    </row>
    <row r="172" spans="1:15" ht="12.75">
      <c r="A172" s="131">
        <v>16.8</v>
      </c>
      <c r="B172" s="131">
        <f t="shared" si="9"/>
        <v>309.65121544490455</v>
      </c>
      <c r="C172" s="131">
        <f>A172*Sheet1!D29</f>
        <v>235.20000000000002</v>
      </c>
      <c r="E172" s="131">
        <f t="shared" si="8"/>
        <v>74.45121544490456</v>
      </c>
      <c r="O172" s="133">
        <f>Sheet1!F61+Sheet1!D58</f>
        <v>0.26378690279515504</v>
      </c>
    </row>
    <row r="173" spans="1:15" ht="12.75">
      <c r="A173" s="131">
        <v>16.9</v>
      </c>
      <c r="B173" s="131">
        <f t="shared" si="9"/>
        <v>311.9401773073242</v>
      </c>
      <c r="C173" s="131">
        <f>A173*Sheet1!D29</f>
        <v>236.59999999999997</v>
      </c>
      <c r="E173" s="131">
        <f t="shared" si="8"/>
        <v>75.34017730732423</v>
      </c>
      <c r="O173" s="133">
        <f>Sheet1!F61+Sheet1!D58</f>
        <v>0.26378690279515504</v>
      </c>
    </row>
    <row r="174" spans="1:15" ht="12.75">
      <c r="A174" s="131">
        <v>17</v>
      </c>
      <c r="B174" s="131">
        <f t="shared" si="9"/>
        <v>314.2344149077998</v>
      </c>
      <c r="C174" s="131">
        <f>A174*Sheet1!D29</f>
        <v>238</v>
      </c>
      <c r="E174" s="131">
        <f t="shared" si="8"/>
        <v>76.2344149077998</v>
      </c>
      <c r="O174" s="133">
        <f>Sheet1!F61+Sheet1!D58</f>
        <v>0.26378690279515504</v>
      </c>
    </row>
    <row r="175" spans="1:15" ht="12.75">
      <c r="A175" s="131">
        <v>17.1</v>
      </c>
      <c r="B175" s="131">
        <f t="shared" si="9"/>
        <v>316.53392824633136</v>
      </c>
      <c r="C175" s="131">
        <f>A175*Sheet1!D29</f>
        <v>239.40000000000003</v>
      </c>
      <c r="E175" s="131">
        <f t="shared" si="8"/>
        <v>77.1339282463313</v>
      </c>
      <c r="O175" s="133">
        <f>Sheet1!F61+Sheet1!D58</f>
        <v>0.26378690279515504</v>
      </c>
    </row>
    <row r="176" spans="1:15" ht="12.75">
      <c r="A176" s="131">
        <v>17.2</v>
      </c>
      <c r="B176" s="131">
        <f t="shared" si="9"/>
        <v>318.8387173229186</v>
      </c>
      <c r="C176" s="131">
        <f>A176*Sheet1!D29</f>
        <v>240.79999999999998</v>
      </c>
      <c r="E176" s="131">
        <f t="shared" si="8"/>
        <v>78.03871732291866</v>
      </c>
      <c r="O176" s="133">
        <f>Sheet1!F61+Sheet1!D58</f>
        <v>0.26378690279515504</v>
      </c>
    </row>
    <row r="177" spans="1:15" ht="12.75">
      <c r="A177" s="131">
        <v>17.3</v>
      </c>
      <c r="B177" s="131">
        <f t="shared" si="9"/>
        <v>321.14878213756197</v>
      </c>
      <c r="C177" s="131">
        <f>A177*Sheet1!D29</f>
        <v>242.20000000000002</v>
      </c>
      <c r="E177" s="131">
        <f t="shared" si="8"/>
        <v>78.94878213756196</v>
      </c>
      <c r="O177" s="133">
        <f>Sheet1!F61+Sheet1!D58</f>
        <v>0.26378690279515504</v>
      </c>
    </row>
    <row r="178" spans="1:15" ht="12.75">
      <c r="A178" s="131">
        <v>17.4</v>
      </c>
      <c r="B178" s="131">
        <f t="shared" si="9"/>
        <v>323.4641226902611</v>
      </c>
      <c r="C178" s="131">
        <f>A178*Sheet1!D29</f>
        <v>243.59999999999997</v>
      </c>
      <c r="E178" s="131">
        <f t="shared" si="8"/>
        <v>79.86412269026113</v>
      </c>
      <c r="O178" s="133">
        <f>Sheet1!F61+Sheet1!D58</f>
        <v>0.26378690279515504</v>
      </c>
    </row>
    <row r="179" spans="1:15" ht="12.75">
      <c r="A179" s="131">
        <v>17.5</v>
      </c>
      <c r="B179" s="131">
        <f t="shared" si="9"/>
        <v>325.78473898101623</v>
      </c>
      <c r="C179" s="131">
        <f>A179*Sheet1!D29</f>
        <v>245</v>
      </c>
      <c r="E179" s="131">
        <f t="shared" si="8"/>
        <v>80.78473898101623</v>
      </c>
      <c r="O179" s="133">
        <f>Sheet1!F61+Sheet1!D58</f>
        <v>0.26378690279515504</v>
      </c>
    </row>
    <row r="180" spans="1:15" ht="12.75">
      <c r="A180" s="131">
        <v>17.6</v>
      </c>
      <c r="B180" s="131">
        <f t="shared" si="9"/>
        <v>328.1106310098273</v>
      </c>
      <c r="C180" s="131">
        <f>A180*Sheet1!D29</f>
        <v>246.40000000000003</v>
      </c>
      <c r="E180" s="131">
        <f t="shared" si="8"/>
        <v>81.71063100982724</v>
      </c>
      <c r="O180" s="133">
        <f>Sheet1!F61+Sheet1!D58</f>
        <v>0.26378690279515504</v>
      </c>
    </row>
    <row r="181" spans="1:15" ht="12.75">
      <c r="A181" s="131">
        <v>17.7</v>
      </c>
      <c r="B181" s="131">
        <f t="shared" si="9"/>
        <v>330.4417987766941</v>
      </c>
      <c r="C181" s="131">
        <f>A181*Sheet1!D29</f>
        <v>247.79999999999998</v>
      </c>
      <c r="E181" s="131">
        <f t="shared" si="8"/>
        <v>82.64179877669412</v>
      </c>
      <c r="O181" s="133">
        <f>Sheet1!F61+Sheet1!D58</f>
        <v>0.26378690279515504</v>
      </c>
    </row>
    <row r="182" spans="1:15" ht="12.75">
      <c r="A182" s="131">
        <v>17.8</v>
      </c>
      <c r="B182" s="131">
        <f t="shared" si="9"/>
        <v>332.77824228161694</v>
      </c>
      <c r="C182" s="131">
        <f>A182*Sheet1!D29</f>
        <v>249.20000000000002</v>
      </c>
      <c r="E182" s="131">
        <f t="shared" si="8"/>
        <v>83.57824228161694</v>
      </c>
      <c r="O182" s="133">
        <f>Sheet1!F61+Sheet1!D58</f>
        <v>0.26378690279515504</v>
      </c>
    </row>
    <row r="183" spans="1:15" ht="12.75">
      <c r="A183" s="131">
        <v>17.9</v>
      </c>
      <c r="B183" s="131">
        <f t="shared" si="9"/>
        <v>335.11996152459557</v>
      </c>
      <c r="C183" s="131">
        <f>A183*Sheet1!D29</f>
        <v>250.59999999999997</v>
      </c>
      <c r="E183" s="131">
        <f t="shared" si="8"/>
        <v>84.51996152459562</v>
      </c>
      <c r="O183" s="133">
        <f>Sheet1!F61+Sheet1!D58</f>
        <v>0.26378690279515504</v>
      </c>
    </row>
    <row r="184" spans="1:15" ht="12.75">
      <c r="A184" s="131">
        <v>18</v>
      </c>
      <c r="B184" s="131">
        <f t="shared" si="9"/>
        <v>337.46695650563026</v>
      </c>
      <c r="C184" s="131">
        <f>A184*Sheet1!D29</f>
        <v>252</v>
      </c>
      <c r="E184" s="131">
        <f t="shared" si="8"/>
        <v>85.46695650563024</v>
      </c>
      <c r="O184" s="133">
        <f>Sheet1!F61+Sheet1!D58</f>
        <v>0.26378690279515504</v>
      </c>
    </row>
    <row r="185" spans="1:15" ht="12.75">
      <c r="A185" s="131">
        <v>18.1</v>
      </c>
      <c r="B185" s="131">
        <f t="shared" si="9"/>
        <v>339.8192272247208</v>
      </c>
      <c r="C185" s="131">
        <f>A185*Sheet1!D29</f>
        <v>253.40000000000003</v>
      </c>
      <c r="E185" s="131">
        <f t="shared" si="8"/>
        <v>86.41922722472076</v>
      </c>
      <c r="O185" s="133">
        <f>Sheet1!F61+Sheet1!D58</f>
        <v>0.26378690279515504</v>
      </c>
    </row>
    <row r="186" spans="1:15" ht="12.75">
      <c r="A186" s="131">
        <v>18.2</v>
      </c>
      <c r="B186" s="131">
        <f t="shared" si="9"/>
        <v>342.17677368186713</v>
      </c>
      <c r="C186" s="131">
        <f>A186*Sheet1!D29</f>
        <v>254.79999999999998</v>
      </c>
      <c r="E186" s="131">
        <f t="shared" si="8"/>
        <v>87.37677368186715</v>
      </c>
      <c r="O186" s="133">
        <f>Sheet1!F61+Sheet1!D58</f>
        <v>0.26378690279515504</v>
      </c>
    </row>
    <row r="187" spans="1:15" ht="12.75">
      <c r="A187" s="131">
        <v>18.3</v>
      </c>
      <c r="B187" s="131">
        <f t="shared" si="9"/>
        <v>344.5395958770695</v>
      </c>
      <c r="C187" s="131">
        <f>A187*Sheet1!D29</f>
        <v>256.2</v>
      </c>
      <c r="E187" s="131">
        <f t="shared" si="8"/>
        <v>88.33959587706948</v>
      </c>
      <c r="O187" s="133">
        <f>Sheet1!F61+Sheet1!D58</f>
        <v>0.26378690279515504</v>
      </c>
    </row>
    <row r="188" spans="1:15" ht="12.75">
      <c r="A188" s="131">
        <v>18.4</v>
      </c>
      <c r="B188" s="131">
        <f t="shared" si="9"/>
        <v>346.90769381032766</v>
      </c>
      <c r="C188" s="131">
        <f>A188*Sheet1!D29</f>
        <v>257.59999999999997</v>
      </c>
      <c r="E188" s="131">
        <f t="shared" si="8"/>
        <v>89.30769381032768</v>
      </c>
      <c r="O188" s="133">
        <f>Sheet1!F61+Sheet1!D58</f>
        <v>0.26378690279515504</v>
      </c>
    </row>
    <row r="189" spans="1:15" ht="12.75">
      <c r="A189" s="131">
        <v>18.5</v>
      </c>
      <c r="B189" s="131">
        <f t="shared" si="9"/>
        <v>349.2810674816418</v>
      </c>
      <c r="C189" s="131">
        <f>A189*Sheet1!D29</f>
        <v>259</v>
      </c>
      <c r="E189" s="131">
        <f t="shared" si="8"/>
        <v>90.28106748164181</v>
      </c>
      <c r="O189" s="133">
        <f>Sheet1!F61+Sheet1!D58</f>
        <v>0.26378690279515504</v>
      </c>
    </row>
    <row r="190" spans="1:15" ht="12.75">
      <c r="A190" s="131">
        <v>18.6</v>
      </c>
      <c r="B190" s="131">
        <f t="shared" si="9"/>
        <v>351.6597168910119</v>
      </c>
      <c r="C190" s="131">
        <f>A190*Sheet1!D29</f>
        <v>260.40000000000003</v>
      </c>
      <c r="E190" s="131">
        <f t="shared" si="8"/>
        <v>91.25971689101185</v>
      </c>
      <c r="O190" s="133">
        <f>Sheet1!F61+Sheet1!D58</f>
        <v>0.26378690279515504</v>
      </c>
    </row>
    <row r="191" spans="1:15" ht="12.75">
      <c r="A191" s="131">
        <v>18.7</v>
      </c>
      <c r="B191" s="131">
        <f t="shared" si="9"/>
        <v>354.0436420384378</v>
      </c>
      <c r="C191" s="131">
        <f>A191*Sheet1!D29</f>
        <v>261.8</v>
      </c>
      <c r="E191" s="131">
        <f t="shared" si="8"/>
        <v>92.24364203843777</v>
      </c>
      <c r="O191" s="133">
        <f>Sheet1!F61+Sheet1!D58</f>
        <v>0.26378690279515504</v>
      </c>
    </row>
    <row r="192" spans="1:15" ht="12.75">
      <c r="A192" s="131">
        <v>18.8</v>
      </c>
      <c r="B192" s="131">
        <f t="shared" si="9"/>
        <v>356.4328429239196</v>
      </c>
      <c r="C192" s="131">
        <f>A192*Sheet1!D29</f>
        <v>263.2</v>
      </c>
      <c r="E192" s="131">
        <f t="shared" si="8"/>
        <v>93.23284292391962</v>
      </c>
      <c r="O192" s="133">
        <f>Sheet1!F61+Sheet1!D58</f>
        <v>0.26378690279515504</v>
      </c>
    </row>
    <row r="193" spans="1:15" ht="12.75">
      <c r="A193" s="131">
        <v>18.9</v>
      </c>
      <c r="B193" s="131">
        <f t="shared" si="9"/>
        <v>358.82731954745725</v>
      </c>
      <c r="C193" s="131">
        <f>A193*Sheet1!D29</f>
        <v>264.59999999999997</v>
      </c>
      <c r="E193" s="131">
        <f t="shared" si="8"/>
        <v>94.22731954745731</v>
      </c>
      <c r="O193" s="133">
        <f>Sheet1!F61+Sheet1!D58</f>
        <v>0.26378690279515504</v>
      </c>
    </row>
    <row r="194" spans="1:15" ht="12.75">
      <c r="A194" s="131">
        <v>19</v>
      </c>
      <c r="B194" s="131">
        <f t="shared" si="9"/>
        <v>361.227071909051</v>
      </c>
      <c r="C194" s="131">
        <f>A194*Sheet1!D29</f>
        <v>266</v>
      </c>
      <c r="E194" s="131">
        <f t="shared" si="8"/>
        <v>95.22707190905098</v>
      </c>
      <c r="O194" s="133">
        <f>Sheet1!F61+Sheet1!D58</f>
        <v>0.26378690279515504</v>
      </c>
    </row>
    <row r="195" spans="1:15" ht="12.75">
      <c r="A195" s="131">
        <v>19.1</v>
      </c>
      <c r="B195" s="131">
        <f t="shared" si="9"/>
        <v>363.63210000870055</v>
      </c>
      <c r="C195" s="131">
        <f>A195*Sheet1!D29</f>
        <v>267.40000000000003</v>
      </c>
      <c r="E195" s="131">
        <f t="shared" si="8"/>
        <v>96.23210000870053</v>
      </c>
      <c r="O195" s="133">
        <f>Sheet1!F61+Sheet1!D58</f>
        <v>0.26378690279515504</v>
      </c>
    </row>
    <row r="196" spans="1:15" ht="12.75">
      <c r="A196" s="131">
        <v>19.2</v>
      </c>
      <c r="B196" s="131">
        <f t="shared" si="9"/>
        <v>366.04240384640593</v>
      </c>
      <c r="C196" s="131">
        <f>A196*Sheet1!D29</f>
        <v>268.8</v>
      </c>
      <c r="E196" s="131">
        <f t="shared" si="8"/>
        <v>97.24240384640595</v>
      </c>
      <c r="O196" s="133">
        <f>Sheet1!F61+Sheet1!D58</f>
        <v>0.26378690279515504</v>
      </c>
    </row>
    <row r="197" spans="1:15" ht="12.75">
      <c r="A197" s="131">
        <v>19.3</v>
      </c>
      <c r="B197" s="131">
        <f t="shared" si="9"/>
        <v>368.4579834221673</v>
      </c>
      <c r="C197" s="131">
        <f>A197*Sheet1!D29</f>
        <v>270.2</v>
      </c>
      <c r="E197" s="131">
        <f t="shared" si="8"/>
        <v>98.2579834221673</v>
      </c>
      <c r="O197" s="133">
        <f>Sheet1!F61+Sheet1!D58</f>
        <v>0.26378690279515504</v>
      </c>
    </row>
    <row r="198" spans="1:15" ht="12.75">
      <c r="A198" s="131">
        <v>19.4</v>
      </c>
      <c r="B198" s="131">
        <f t="shared" si="9"/>
        <v>370.8788387359845</v>
      </c>
      <c r="C198" s="131">
        <f>A198*Sheet1!D29</f>
        <v>271.59999999999997</v>
      </c>
      <c r="E198" s="131">
        <f aca="true" t="shared" si="10" ref="E198:E261">(A198*A198)*O198</f>
        <v>99.27883873598454</v>
      </c>
      <c r="O198" s="133">
        <f>Sheet1!F61+Sheet1!D58</f>
        <v>0.26378690279515504</v>
      </c>
    </row>
    <row r="199" spans="1:15" ht="12.75">
      <c r="A199" s="131">
        <v>19.5</v>
      </c>
      <c r="B199" s="131">
        <f t="shared" si="9"/>
        <v>373.3049697878577</v>
      </c>
      <c r="C199" s="131">
        <f>A199*Sheet1!D29</f>
        <v>273</v>
      </c>
      <c r="E199" s="131">
        <f t="shared" si="10"/>
        <v>100.3049697878577</v>
      </c>
      <c r="O199" s="133">
        <f>Sheet1!F61+Sheet1!D58</f>
        <v>0.26378690279515504</v>
      </c>
    </row>
    <row r="200" spans="1:15" ht="12.75">
      <c r="A200" s="131">
        <v>19.6</v>
      </c>
      <c r="B200" s="131">
        <f aca="true" t="shared" si="11" ref="B200:B263">C200+E200</f>
        <v>375.7363765777868</v>
      </c>
      <c r="C200" s="131">
        <f>A200*Sheet1!D29</f>
        <v>274.40000000000003</v>
      </c>
      <c r="E200" s="131">
        <f t="shared" si="10"/>
        <v>101.33637657778678</v>
      </c>
      <c r="O200" s="133">
        <f>Sheet1!F61+Sheet1!D58</f>
        <v>0.26378690279515504</v>
      </c>
    </row>
    <row r="201" spans="1:15" ht="12.75">
      <c r="A201" s="131">
        <v>19.7</v>
      </c>
      <c r="B201" s="131">
        <f t="shared" si="11"/>
        <v>378.1730591057717</v>
      </c>
      <c r="C201" s="131">
        <f>A201*Sheet1!D29</f>
        <v>275.8</v>
      </c>
      <c r="E201" s="131">
        <f t="shared" si="10"/>
        <v>102.37305910577172</v>
      </c>
      <c r="O201" s="133">
        <f>Sheet1!F61+Sheet1!D58</f>
        <v>0.26378690279515504</v>
      </c>
    </row>
    <row r="202" spans="1:15" ht="12.75">
      <c r="A202" s="131">
        <v>19.8</v>
      </c>
      <c r="B202" s="131">
        <f t="shared" si="11"/>
        <v>380.61501737181254</v>
      </c>
      <c r="C202" s="131">
        <f>A202*Sheet1!D29</f>
        <v>277.2</v>
      </c>
      <c r="E202" s="131">
        <f t="shared" si="10"/>
        <v>103.41501737181258</v>
      </c>
      <c r="O202" s="133">
        <f>Sheet1!F61+Sheet1!D58</f>
        <v>0.26378690279515504</v>
      </c>
    </row>
    <row r="203" spans="1:15" ht="12.75">
      <c r="A203" s="131">
        <v>19.9</v>
      </c>
      <c r="B203" s="131">
        <f t="shared" si="11"/>
        <v>383.0622513759093</v>
      </c>
      <c r="C203" s="131">
        <f>A203*Sheet1!D29</f>
        <v>278.59999999999997</v>
      </c>
      <c r="E203" s="131">
        <f t="shared" si="10"/>
        <v>104.46225137590933</v>
      </c>
      <c r="O203" s="133">
        <f>Sheet1!F61+Sheet1!D58</f>
        <v>0.26378690279515504</v>
      </c>
    </row>
    <row r="204" spans="1:15" ht="12.75">
      <c r="A204" s="131">
        <v>20</v>
      </c>
      <c r="B204" s="131">
        <f t="shared" si="11"/>
        <v>385.514761118062</v>
      </c>
      <c r="C204" s="131">
        <f>A204*Sheet1!D29</f>
        <v>280</v>
      </c>
      <c r="E204" s="131">
        <f t="shared" si="10"/>
        <v>105.51476111806201</v>
      </c>
      <c r="O204" s="133">
        <f>Sheet1!F61+Sheet1!D58</f>
        <v>0.26378690279515504</v>
      </c>
    </row>
    <row r="205" spans="1:15" ht="12.75">
      <c r="A205" s="131">
        <v>20.5</v>
      </c>
      <c r="B205" s="131">
        <f t="shared" si="11"/>
        <v>397.8564458996639</v>
      </c>
      <c r="C205" s="131">
        <f>A205*Sheet1!D29</f>
        <v>287</v>
      </c>
      <c r="E205" s="131">
        <f t="shared" si="10"/>
        <v>110.85644589966391</v>
      </c>
      <c r="O205" s="133">
        <f>Sheet1!F61+Sheet1!D58</f>
        <v>0.26378690279515504</v>
      </c>
    </row>
    <row r="206" spans="1:15" ht="12.75">
      <c r="A206" s="131">
        <v>21</v>
      </c>
      <c r="B206" s="131">
        <f t="shared" si="11"/>
        <v>410.33002413266337</v>
      </c>
      <c r="C206" s="131">
        <f>A206*Sheet1!D29</f>
        <v>294</v>
      </c>
      <c r="E206" s="131">
        <f t="shared" si="10"/>
        <v>116.33002413266337</v>
      </c>
      <c r="O206" s="133">
        <f>Sheet1!F61+Sheet1!D58</f>
        <v>0.26378690279515504</v>
      </c>
    </row>
    <row r="207" spans="1:15" ht="12.75">
      <c r="A207" s="131">
        <v>21.5</v>
      </c>
      <c r="B207" s="131">
        <f t="shared" si="11"/>
        <v>422.9354958170604</v>
      </c>
      <c r="C207" s="131">
        <f>A207*Sheet1!D29</f>
        <v>301</v>
      </c>
      <c r="E207" s="131">
        <f t="shared" si="10"/>
        <v>121.93549581706041</v>
      </c>
      <c r="O207" s="133">
        <f>Sheet1!F61+Sheet1!D58</f>
        <v>0.26378690279515504</v>
      </c>
    </row>
    <row r="208" spans="1:15" ht="12.75">
      <c r="A208" s="131">
        <v>22</v>
      </c>
      <c r="B208" s="131">
        <f t="shared" si="11"/>
        <v>435.67286095285505</v>
      </c>
      <c r="C208" s="131">
        <f>A208*Sheet1!D29</f>
        <v>308</v>
      </c>
      <c r="E208" s="131">
        <f t="shared" si="10"/>
        <v>127.67286095285505</v>
      </c>
      <c r="O208" s="133">
        <f>Sheet1!F61+Sheet1!D58</f>
        <v>0.26378690279515504</v>
      </c>
    </row>
    <row r="209" spans="1:15" ht="12.75">
      <c r="A209" s="131">
        <v>22.5</v>
      </c>
      <c r="B209" s="131">
        <f t="shared" si="11"/>
        <v>448.5421195400472</v>
      </c>
      <c r="C209" s="131">
        <f>A209*Sheet1!D29</f>
        <v>315</v>
      </c>
      <c r="E209" s="131">
        <f t="shared" si="10"/>
        <v>133.54211954004725</v>
      </c>
      <c r="O209" s="133">
        <f>Sheet1!F61+Sheet1!D58</f>
        <v>0.26378690279515504</v>
      </c>
    </row>
    <row r="210" spans="1:15" ht="12.75">
      <c r="A210" s="131">
        <v>23</v>
      </c>
      <c r="B210" s="131">
        <f t="shared" si="11"/>
        <v>461.543271578637</v>
      </c>
      <c r="C210" s="131">
        <f>A210*Sheet1!D29</f>
        <v>322</v>
      </c>
      <c r="E210" s="131">
        <f t="shared" si="10"/>
        <v>139.54327157863702</v>
      </c>
      <c r="O210" s="133">
        <f>Sheet1!F61+Sheet1!D58</f>
        <v>0.26378690279515504</v>
      </c>
    </row>
    <row r="211" spans="1:15" ht="12.75">
      <c r="A211" s="131">
        <v>23.5</v>
      </c>
      <c r="B211" s="131">
        <f t="shared" si="11"/>
        <v>474.67631706862437</v>
      </c>
      <c r="C211" s="131">
        <f>A211*Sheet1!D29</f>
        <v>329</v>
      </c>
      <c r="E211" s="131">
        <f t="shared" si="10"/>
        <v>145.67631706862437</v>
      </c>
      <c r="O211" s="133">
        <f>Sheet1!F61+Sheet1!D58</f>
        <v>0.26378690279515504</v>
      </c>
    </row>
    <row r="212" spans="1:15" ht="12.75">
      <c r="A212" s="131">
        <v>24</v>
      </c>
      <c r="B212" s="131">
        <f t="shared" si="11"/>
        <v>487.9412560100093</v>
      </c>
      <c r="C212" s="131">
        <f>A212*Sheet1!D29</f>
        <v>336</v>
      </c>
      <c r="E212" s="131">
        <f t="shared" si="10"/>
        <v>151.9412560100093</v>
      </c>
      <c r="O212" s="133">
        <f>Sheet1!F61+Sheet1!D58</f>
        <v>0.26378690279515504</v>
      </c>
    </row>
    <row r="213" spans="1:15" ht="12.75">
      <c r="A213" s="131">
        <v>24.5</v>
      </c>
      <c r="B213" s="131">
        <f t="shared" si="11"/>
        <v>501.3380884027918</v>
      </c>
      <c r="C213" s="131">
        <f>A213*Sheet1!D29</f>
        <v>343</v>
      </c>
      <c r="E213" s="131">
        <f t="shared" si="10"/>
        <v>158.3380884027918</v>
      </c>
      <c r="O213" s="133">
        <f>Sheet1!F61+Sheet1!D58</f>
        <v>0.26378690279515504</v>
      </c>
    </row>
    <row r="214" spans="1:15" ht="12.75">
      <c r="A214" s="131">
        <v>25</v>
      </c>
      <c r="B214" s="131">
        <f t="shared" si="11"/>
        <v>514.8668142469719</v>
      </c>
      <c r="C214" s="131">
        <f>A214*Sheet1!D29</f>
        <v>350</v>
      </c>
      <c r="E214" s="131">
        <f t="shared" si="10"/>
        <v>164.8668142469719</v>
      </c>
      <c r="O214" s="133">
        <f>Sheet1!F61+Sheet1!D58</f>
        <v>0.26378690279515504</v>
      </c>
    </row>
    <row r="215" spans="1:15" ht="12.75">
      <c r="A215" s="131">
        <v>25.5</v>
      </c>
      <c r="B215" s="131">
        <f t="shared" si="11"/>
        <v>528.5274335425496</v>
      </c>
      <c r="C215" s="131">
        <f>A215*Sheet1!D29</f>
        <v>357</v>
      </c>
      <c r="E215" s="131">
        <f t="shared" si="10"/>
        <v>171.52743354254957</v>
      </c>
      <c r="O215" s="133">
        <f>Sheet1!F61+Sheet1!D58</f>
        <v>0.26378690279515504</v>
      </c>
    </row>
    <row r="216" spans="1:15" ht="12.75">
      <c r="A216" s="131">
        <v>26</v>
      </c>
      <c r="B216" s="131">
        <f t="shared" si="11"/>
        <v>542.3199462895248</v>
      </c>
      <c r="C216" s="131">
        <f>A216*Sheet1!D29</f>
        <v>364</v>
      </c>
      <c r="E216" s="131">
        <f t="shared" si="10"/>
        <v>178.3199462895248</v>
      </c>
      <c r="O216" s="133">
        <f>Sheet1!F61+Sheet1!D58</f>
        <v>0.26378690279515504</v>
      </c>
    </row>
    <row r="217" spans="1:15" ht="12.75">
      <c r="A217" s="131">
        <v>26.5</v>
      </c>
      <c r="B217" s="131">
        <f t="shared" si="11"/>
        <v>556.2443524878977</v>
      </c>
      <c r="C217" s="131">
        <f>A217*Sheet1!D29</f>
        <v>371</v>
      </c>
      <c r="E217" s="131">
        <f t="shared" si="10"/>
        <v>185.24435248789763</v>
      </c>
      <c r="O217" s="133">
        <f>Sheet1!F61+Sheet1!D58</f>
        <v>0.26378690279515504</v>
      </c>
    </row>
    <row r="218" spans="1:15" ht="12.75">
      <c r="A218" s="131">
        <v>27</v>
      </c>
      <c r="B218" s="131">
        <f t="shared" si="11"/>
        <v>570.3006521376681</v>
      </c>
      <c r="C218" s="131">
        <f>A218*Sheet1!D29</f>
        <v>378</v>
      </c>
      <c r="E218" s="131">
        <f t="shared" si="10"/>
        <v>192.30065213766804</v>
      </c>
      <c r="O218" s="133">
        <f>Sheet1!F61+Sheet1!D58</f>
        <v>0.26378690279515504</v>
      </c>
    </row>
    <row r="219" spans="1:15" ht="12.75">
      <c r="A219" s="131">
        <v>27.5</v>
      </c>
      <c r="B219" s="131">
        <f t="shared" si="11"/>
        <v>584.488845238836</v>
      </c>
      <c r="C219" s="131">
        <f>A219*Sheet1!D29</f>
        <v>385</v>
      </c>
      <c r="E219" s="131">
        <f t="shared" si="10"/>
        <v>199.488845238836</v>
      </c>
      <c r="O219" s="133">
        <f>Sheet1!F61+Sheet1!D58</f>
        <v>0.26378690279515504</v>
      </c>
    </row>
    <row r="220" spans="1:15" ht="12.75">
      <c r="A220" s="131">
        <v>28</v>
      </c>
      <c r="B220" s="131">
        <f t="shared" si="11"/>
        <v>598.8089317914016</v>
      </c>
      <c r="C220" s="131">
        <f>A220*Sheet1!D29</f>
        <v>392</v>
      </c>
      <c r="E220" s="131">
        <f t="shared" si="10"/>
        <v>206.80893179140156</v>
      </c>
      <c r="O220" s="133">
        <f>Sheet1!F61+Sheet1!D58</f>
        <v>0.26378690279515504</v>
      </c>
    </row>
    <row r="221" spans="1:15" ht="12.75">
      <c r="A221" s="131">
        <v>28.5</v>
      </c>
      <c r="B221" s="131">
        <f t="shared" si="11"/>
        <v>613.2609117953647</v>
      </c>
      <c r="C221" s="131">
        <f>A221*Sheet1!D29</f>
        <v>399</v>
      </c>
      <c r="E221" s="131">
        <f t="shared" si="10"/>
        <v>214.26091179536468</v>
      </c>
      <c r="O221" s="133">
        <f>Sheet1!F61+Sheet1!D58</f>
        <v>0.26378690279515504</v>
      </c>
    </row>
    <row r="222" spans="1:15" ht="12.75">
      <c r="A222" s="131">
        <v>29</v>
      </c>
      <c r="B222" s="131">
        <f t="shared" si="11"/>
        <v>627.8447852507254</v>
      </c>
      <c r="C222" s="131">
        <f>A222*Sheet1!D29</f>
        <v>406</v>
      </c>
      <c r="E222" s="131">
        <f t="shared" si="10"/>
        <v>221.84478525072538</v>
      </c>
      <c r="O222" s="133">
        <f>Sheet1!F61+Sheet1!D58</f>
        <v>0.26378690279515504</v>
      </c>
    </row>
    <row r="223" spans="1:15" ht="12.75">
      <c r="A223" s="131">
        <v>29.5</v>
      </c>
      <c r="B223" s="131">
        <f t="shared" si="11"/>
        <v>642.5605521574837</v>
      </c>
      <c r="C223" s="131">
        <f>A223*Sheet1!D29</f>
        <v>413</v>
      </c>
      <c r="E223" s="131">
        <f t="shared" si="10"/>
        <v>229.56055215748367</v>
      </c>
      <c r="O223" s="133">
        <f>Sheet1!F61+Sheet1!D58</f>
        <v>0.26378690279515504</v>
      </c>
    </row>
    <row r="224" spans="1:15" ht="12.75">
      <c r="A224" s="131">
        <v>30</v>
      </c>
      <c r="B224" s="131">
        <f t="shared" si="11"/>
        <v>657.4082125156395</v>
      </c>
      <c r="C224" s="131">
        <f>A224*Sheet1!D29</f>
        <v>420</v>
      </c>
      <c r="E224" s="131">
        <f t="shared" si="10"/>
        <v>237.40821251563955</v>
      </c>
      <c r="O224" s="133">
        <f>Sheet1!F61+Sheet1!D58</f>
        <v>0.26378690279515504</v>
      </c>
    </row>
    <row r="225" spans="1:15" ht="12.75">
      <c r="A225" s="131">
        <v>30.5</v>
      </c>
      <c r="B225" s="131">
        <f t="shared" si="11"/>
        <v>672.387766325193</v>
      </c>
      <c r="C225" s="131">
        <f>A225*Sheet1!D29</f>
        <v>427</v>
      </c>
      <c r="E225" s="131">
        <f t="shared" si="10"/>
        <v>245.38776632519298</v>
      </c>
      <c r="O225" s="133">
        <f>Sheet1!F61+Sheet1!D58</f>
        <v>0.26378690279515504</v>
      </c>
    </row>
    <row r="226" spans="1:15" ht="12.75">
      <c r="A226" s="131">
        <v>31</v>
      </c>
      <c r="B226" s="131">
        <f t="shared" si="11"/>
        <v>687.499213586144</v>
      </c>
      <c r="C226" s="131">
        <f>A226*Sheet1!D29</f>
        <v>434</v>
      </c>
      <c r="E226" s="131">
        <f t="shared" si="10"/>
        <v>253.499213586144</v>
      </c>
      <c r="O226" s="133">
        <f>Sheet1!F61+Sheet1!D58</f>
        <v>0.26378690279515504</v>
      </c>
    </row>
    <row r="227" spans="1:15" ht="12.75">
      <c r="A227" s="131">
        <v>31.5</v>
      </c>
      <c r="B227" s="131">
        <f t="shared" si="11"/>
        <v>702.7425542984926</v>
      </c>
      <c r="C227" s="131">
        <f>A227*Sheet1!D29</f>
        <v>441</v>
      </c>
      <c r="E227" s="131">
        <f t="shared" si="10"/>
        <v>261.74255429849256</v>
      </c>
      <c r="O227" s="133">
        <f>Sheet1!F61+Sheet1!D58</f>
        <v>0.26378690279515504</v>
      </c>
    </row>
    <row r="228" spans="1:15" ht="12.75">
      <c r="A228" s="131">
        <v>32</v>
      </c>
      <c r="B228" s="131">
        <f t="shared" si="11"/>
        <v>718.1177884622388</v>
      </c>
      <c r="C228" s="131">
        <f>A228*Sheet1!D29</f>
        <v>448</v>
      </c>
      <c r="E228" s="131">
        <f t="shared" si="10"/>
        <v>270.11778846223876</v>
      </c>
      <c r="O228" s="133">
        <f>Sheet1!F61+Sheet1!D58</f>
        <v>0.26378690279515504</v>
      </c>
    </row>
    <row r="229" spans="1:15" ht="12.75">
      <c r="A229" s="131">
        <v>32.5</v>
      </c>
      <c r="B229" s="131">
        <f t="shared" si="11"/>
        <v>733.6249160773825</v>
      </c>
      <c r="C229" s="131">
        <f>A229*Sheet1!D29</f>
        <v>455</v>
      </c>
      <c r="E229" s="131">
        <f t="shared" si="10"/>
        <v>278.6249160773825</v>
      </c>
      <c r="O229" s="133">
        <f>Sheet1!F61+Sheet1!D58</f>
        <v>0.26378690279515504</v>
      </c>
    </row>
    <row r="230" spans="1:15" ht="12.75">
      <c r="A230" s="131">
        <v>33</v>
      </c>
      <c r="B230" s="131">
        <f t="shared" si="11"/>
        <v>749.2639371439238</v>
      </c>
      <c r="C230" s="131">
        <f>A230*Sheet1!D29</f>
        <v>462</v>
      </c>
      <c r="E230" s="131">
        <f t="shared" si="10"/>
        <v>287.26393714392384</v>
      </c>
      <c r="O230" s="133">
        <f>Sheet1!F61+Sheet1!D58</f>
        <v>0.26378690279515504</v>
      </c>
    </row>
    <row r="231" spans="1:15" ht="12.75">
      <c r="A231" s="131">
        <v>33.5</v>
      </c>
      <c r="B231" s="131">
        <f t="shared" si="11"/>
        <v>765.0348516618628</v>
      </c>
      <c r="C231" s="131">
        <f>A231*Sheet1!D29</f>
        <v>469</v>
      </c>
      <c r="E231" s="131">
        <f t="shared" si="10"/>
        <v>296.0348516618628</v>
      </c>
      <c r="O231" s="133">
        <f>Sheet1!F61+Sheet1!D58</f>
        <v>0.26378690279515504</v>
      </c>
    </row>
    <row r="232" spans="1:15" ht="12.75">
      <c r="A232" s="131">
        <v>34</v>
      </c>
      <c r="B232" s="131">
        <f t="shared" si="11"/>
        <v>780.9376596311993</v>
      </c>
      <c r="C232" s="131">
        <f>A232*Sheet1!D29</f>
        <v>476</v>
      </c>
      <c r="E232" s="131">
        <f t="shared" si="10"/>
        <v>304.9376596311992</v>
      </c>
      <c r="O232" s="133">
        <f>Sheet1!F61+Sheet1!D58</f>
        <v>0.26378690279515504</v>
      </c>
    </row>
    <row r="233" spans="1:15" ht="12.75">
      <c r="A233" s="131">
        <v>34.5</v>
      </c>
      <c r="B233" s="131">
        <f t="shared" si="11"/>
        <v>796.9723610519333</v>
      </c>
      <c r="C233" s="131">
        <f>A233*Sheet1!D29</f>
        <v>483</v>
      </c>
      <c r="E233" s="131">
        <f t="shared" si="10"/>
        <v>313.97236105193326</v>
      </c>
      <c r="O233" s="133">
        <f>Sheet1!F61+Sheet1!D58</f>
        <v>0.26378690279515504</v>
      </c>
    </row>
    <row r="234" spans="1:15" ht="12.75">
      <c r="A234" s="131">
        <v>35</v>
      </c>
      <c r="B234" s="131">
        <f t="shared" si="11"/>
        <v>813.1389559240649</v>
      </c>
      <c r="C234" s="131">
        <f>A234*Sheet1!D29</f>
        <v>490</v>
      </c>
      <c r="E234" s="131">
        <f t="shared" si="10"/>
        <v>323.13895592406493</v>
      </c>
      <c r="O234" s="133">
        <f>Sheet1!F61+Sheet1!D58</f>
        <v>0.26378690279515504</v>
      </c>
    </row>
    <row r="235" spans="1:15" ht="12.75">
      <c r="A235" s="131">
        <v>35.5</v>
      </c>
      <c r="B235" s="131">
        <f t="shared" si="11"/>
        <v>829.4374442475942</v>
      </c>
      <c r="C235" s="131">
        <f>A235*Sheet1!D29</f>
        <v>497</v>
      </c>
      <c r="E235" s="131">
        <f t="shared" si="10"/>
        <v>332.43744424759416</v>
      </c>
      <c r="O235" s="133">
        <f>Sheet1!F61+Sheet1!D58</f>
        <v>0.26378690279515504</v>
      </c>
    </row>
    <row r="236" spans="1:15" ht="12.75">
      <c r="A236" s="131">
        <v>36</v>
      </c>
      <c r="B236" s="131">
        <f t="shared" si="11"/>
        <v>845.867826022521</v>
      </c>
      <c r="C236" s="131">
        <f>A236*Sheet1!D29</f>
        <v>504</v>
      </c>
      <c r="E236" s="131">
        <f t="shared" si="10"/>
        <v>341.86782602252094</v>
      </c>
      <c r="O236" s="133">
        <f>Sheet1!F61+Sheet1!D58</f>
        <v>0.26378690279515504</v>
      </c>
    </row>
    <row r="237" spans="1:15" ht="12.75">
      <c r="A237" s="131">
        <v>36.5</v>
      </c>
      <c r="B237" s="131">
        <f t="shared" si="11"/>
        <v>862.4301012488453</v>
      </c>
      <c r="C237" s="131">
        <f>A237*Sheet1!D29</f>
        <v>511</v>
      </c>
      <c r="E237" s="131">
        <f t="shared" si="10"/>
        <v>351.4301012488453</v>
      </c>
      <c r="O237" s="133">
        <f>Sheet1!F61+Sheet1!D58</f>
        <v>0.26378690279515504</v>
      </c>
    </row>
    <row r="238" spans="1:15" ht="12.75">
      <c r="A238" s="131">
        <v>37</v>
      </c>
      <c r="B238" s="131">
        <f t="shared" si="11"/>
        <v>879.1242699265672</v>
      </c>
      <c r="C238" s="131">
        <f>A238*Sheet1!D29</f>
        <v>518</v>
      </c>
      <c r="E238" s="131">
        <f t="shared" si="10"/>
        <v>361.12426992656725</v>
      </c>
      <c r="O238" s="133">
        <f>Sheet1!F61+Sheet1!D58</f>
        <v>0.26378690279515504</v>
      </c>
    </row>
    <row r="239" spans="1:15" ht="12.75">
      <c r="A239" s="131">
        <v>37.5</v>
      </c>
      <c r="B239" s="131">
        <f t="shared" si="11"/>
        <v>895.9503320556868</v>
      </c>
      <c r="C239" s="131">
        <f>A239*Sheet1!D29</f>
        <v>525</v>
      </c>
      <c r="E239" s="131">
        <f t="shared" si="10"/>
        <v>370.9503320556868</v>
      </c>
      <c r="O239" s="133">
        <f>Sheet1!F61+Sheet1!D58</f>
        <v>0.26378690279515504</v>
      </c>
    </row>
    <row r="240" spans="1:15" ht="12.75">
      <c r="A240" s="131">
        <v>38</v>
      </c>
      <c r="B240" s="131">
        <f t="shared" si="11"/>
        <v>912.9082876362039</v>
      </c>
      <c r="C240" s="131">
        <f>A240*Sheet1!D29</f>
        <v>532</v>
      </c>
      <c r="E240" s="131">
        <f t="shared" si="10"/>
        <v>380.9082876362039</v>
      </c>
      <c r="O240" s="133">
        <f>Sheet1!F61+Sheet1!D58</f>
        <v>0.26378690279515504</v>
      </c>
    </row>
    <row r="241" spans="1:15" ht="12.75">
      <c r="A241" s="131">
        <v>38.5</v>
      </c>
      <c r="B241" s="131">
        <f t="shared" si="11"/>
        <v>929.9981366681186</v>
      </c>
      <c r="C241" s="131">
        <f>A241*Sheet1!D29</f>
        <v>539</v>
      </c>
      <c r="E241" s="131">
        <f t="shared" si="10"/>
        <v>390.99813666811855</v>
      </c>
      <c r="O241" s="133">
        <f>Sheet1!F61+Sheet1!D58</f>
        <v>0.26378690279515504</v>
      </c>
    </row>
    <row r="242" spans="1:15" ht="12.75">
      <c r="A242" s="131">
        <v>39</v>
      </c>
      <c r="B242" s="131">
        <f t="shared" si="11"/>
        <v>947.2198791514309</v>
      </c>
      <c r="C242" s="131">
        <f>A242*Sheet1!D29</f>
        <v>546</v>
      </c>
      <c r="E242" s="131">
        <f t="shared" si="10"/>
        <v>401.2198791514308</v>
      </c>
      <c r="O242" s="133">
        <f>Sheet1!F61+Sheet1!D58</f>
        <v>0.26378690279515504</v>
      </c>
    </row>
    <row r="243" spans="1:15" ht="12.75">
      <c r="A243" s="131">
        <v>39.5</v>
      </c>
      <c r="B243" s="131">
        <f t="shared" si="11"/>
        <v>964.5735150861407</v>
      </c>
      <c r="C243" s="131">
        <f>A243*Sheet1!D29</f>
        <v>553</v>
      </c>
      <c r="E243" s="131">
        <f t="shared" si="10"/>
        <v>411.5735150861407</v>
      </c>
      <c r="O243" s="133">
        <f>Sheet1!F61+Sheet1!D58</f>
        <v>0.26378690279515504</v>
      </c>
    </row>
    <row r="244" spans="1:15" ht="12.75">
      <c r="A244" s="131">
        <v>40</v>
      </c>
      <c r="B244" s="131">
        <f t="shared" si="11"/>
        <v>982.059044472248</v>
      </c>
      <c r="C244" s="131">
        <f>A244*Sheet1!D29</f>
        <v>560</v>
      </c>
      <c r="E244" s="131">
        <f t="shared" si="10"/>
        <v>422.05904447224805</v>
      </c>
      <c r="O244" s="133">
        <f>Sheet1!F61+Sheet1!D58</f>
        <v>0.26378690279515504</v>
      </c>
    </row>
    <row r="245" spans="1:15" ht="12.75">
      <c r="A245" s="131">
        <v>40.5</v>
      </c>
      <c r="B245" s="131">
        <f t="shared" si="11"/>
        <v>999.676467309753</v>
      </c>
      <c r="C245" s="131">
        <f>A245*Sheet1!D29</f>
        <v>567</v>
      </c>
      <c r="E245" s="131">
        <f t="shared" si="10"/>
        <v>432.67646730975304</v>
      </c>
      <c r="O245" s="133">
        <f>Sheet1!F61+Sheet1!D58</f>
        <v>0.26378690279515504</v>
      </c>
    </row>
    <row r="246" spans="1:15" ht="12.75">
      <c r="A246" s="131">
        <v>41</v>
      </c>
      <c r="B246" s="131">
        <f t="shared" si="11"/>
        <v>1017.4257835986557</v>
      </c>
      <c r="C246" s="131">
        <f>A246*Sheet1!D29</f>
        <v>574</v>
      </c>
      <c r="E246" s="131">
        <f t="shared" si="10"/>
        <v>443.42578359865564</v>
      </c>
      <c r="O246" s="133">
        <f>Sheet1!F61+Sheet1!D58</f>
        <v>0.26378690279515504</v>
      </c>
    </row>
    <row r="247" spans="1:15" ht="12.75">
      <c r="A247" s="131">
        <v>41.5</v>
      </c>
      <c r="B247" s="131">
        <f t="shared" si="11"/>
        <v>1035.3069933389556</v>
      </c>
      <c r="C247" s="131">
        <f>A247*Sheet1!D29</f>
        <v>581</v>
      </c>
      <c r="E247" s="131">
        <f t="shared" si="10"/>
        <v>454.30699333895575</v>
      </c>
      <c r="O247" s="133">
        <f>Sheet1!F61+Sheet1!D58</f>
        <v>0.26378690279515504</v>
      </c>
    </row>
    <row r="248" spans="1:15" ht="12.75">
      <c r="A248" s="131">
        <v>42</v>
      </c>
      <c r="B248" s="131">
        <f t="shared" si="11"/>
        <v>1053.3200965306535</v>
      </c>
      <c r="C248" s="131">
        <f>A248*Sheet1!D29</f>
        <v>588</v>
      </c>
      <c r="E248" s="131">
        <f t="shared" si="10"/>
        <v>465.3200965306535</v>
      </c>
      <c r="O248" s="133">
        <f>Sheet1!F61+Sheet1!D58</f>
        <v>0.26378690279515504</v>
      </c>
    </row>
    <row r="249" spans="1:15" ht="12.75">
      <c r="A249" s="131">
        <v>42.5</v>
      </c>
      <c r="B249" s="131">
        <f t="shared" si="11"/>
        <v>1071.4650931737488</v>
      </c>
      <c r="C249" s="131">
        <f>A249*Sheet1!D29</f>
        <v>595</v>
      </c>
      <c r="E249" s="131">
        <f t="shared" si="10"/>
        <v>476.4650931737488</v>
      </c>
      <c r="O249" s="133">
        <f>Sheet1!F61+Sheet1!D58</f>
        <v>0.26378690279515504</v>
      </c>
    </row>
    <row r="250" spans="1:15" ht="12.75">
      <c r="A250" s="131">
        <v>43</v>
      </c>
      <c r="B250" s="131">
        <f t="shared" si="11"/>
        <v>1089.7419832682417</v>
      </c>
      <c r="C250" s="131">
        <f>A250*Sheet1!D29</f>
        <v>602</v>
      </c>
      <c r="E250" s="131">
        <f t="shared" si="10"/>
        <v>487.74198326824165</v>
      </c>
      <c r="O250" s="133">
        <f>Sheet1!F61+Sheet1!D58</f>
        <v>0.26378690279515504</v>
      </c>
    </row>
    <row r="251" spans="1:15" ht="12.75">
      <c r="A251" s="131">
        <v>43.5</v>
      </c>
      <c r="B251" s="131">
        <f t="shared" si="11"/>
        <v>1108.150766814132</v>
      </c>
      <c r="C251" s="131">
        <f>A251*Sheet1!D29</f>
        <v>609</v>
      </c>
      <c r="E251" s="131">
        <f t="shared" si="10"/>
        <v>499.1507668141321</v>
      </c>
      <c r="O251" s="133">
        <f>Sheet1!F61+Sheet1!D58</f>
        <v>0.26378690279515504</v>
      </c>
    </row>
    <row r="252" spans="1:15" ht="12.75">
      <c r="A252" s="131">
        <v>44</v>
      </c>
      <c r="B252" s="131">
        <f t="shared" si="11"/>
        <v>1126.6914438114202</v>
      </c>
      <c r="C252" s="131">
        <f>A252*Sheet1!D29</f>
        <v>616</v>
      </c>
      <c r="E252" s="131">
        <f t="shared" si="10"/>
        <v>510.6914438114202</v>
      </c>
      <c r="O252" s="133">
        <f>Sheet1!F61+Sheet1!D58</f>
        <v>0.26378690279515504</v>
      </c>
    </row>
    <row r="253" spans="1:15" ht="12.75">
      <c r="A253" s="131">
        <v>44.5</v>
      </c>
      <c r="B253" s="131">
        <f t="shared" si="11"/>
        <v>1145.3640142601057</v>
      </c>
      <c r="C253" s="131">
        <f>A253*Sheet1!D29</f>
        <v>623</v>
      </c>
      <c r="E253" s="131">
        <f t="shared" si="10"/>
        <v>522.3640142601058</v>
      </c>
      <c r="O253" s="133">
        <f>Sheet1!F61+Sheet1!D58</f>
        <v>0.26378690279515504</v>
      </c>
    </row>
    <row r="254" spans="1:15" ht="12.75">
      <c r="A254" s="131">
        <v>45</v>
      </c>
      <c r="B254" s="131">
        <f t="shared" si="11"/>
        <v>1164.168478160189</v>
      </c>
      <c r="C254" s="131">
        <f>A254*Sheet1!D29</f>
        <v>630</v>
      </c>
      <c r="E254" s="131">
        <f t="shared" si="10"/>
        <v>534.168478160189</v>
      </c>
      <c r="O254" s="133">
        <f>Sheet1!F61+Sheet1!D58</f>
        <v>0.26378690279515504</v>
      </c>
    </row>
    <row r="255" spans="1:15" ht="12.75">
      <c r="A255" s="131">
        <v>45.5</v>
      </c>
      <c r="B255" s="131">
        <f t="shared" si="11"/>
        <v>1183.1048355116698</v>
      </c>
      <c r="C255" s="131">
        <f>A255*Sheet1!D29</f>
        <v>637</v>
      </c>
      <c r="E255" s="131">
        <f t="shared" si="10"/>
        <v>546.1048355116698</v>
      </c>
      <c r="O255" s="133">
        <f>Sheet1!F61+Sheet1!D58</f>
        <v>0.26378690279515504</v>
      </c>
    </row>
    <row r="256" spans="1:15" ht="12.75">
      <c r="A256" s="131">
        <v>46</v>
      </c>
      <c r="B256" s="131">
        <f t="shared" si="11"/>
        <v>1202.173086314548</v>
      </c>
      <c r="C256" s="131">
        <f>A256*Sheet1!D29</f>
        <v>644</v>
      </c>
      <c r="E256" s="131">
        <f t="shared" si="10"/>
        <v>558.1730863145481</v>
      </c>
      <c r="O256" s="133">
        <f>Sheet1!F61+Sheet1!D58</f>
        <v>0.26378690279515504</v>
      </c>
    </row>
    <row r="257" spans="1:15" ht="12.75">
      <c r="A257" s="131">
        <v>46.5</v>
      </c>
      <c r="B257" s="131">
        <f t="shared" si="11"/>
        <v>1221.373230568824</v>
      </c>
      <c r="C257" s="131">
        <f>A257*Sheet1!D29</f>
        <v>651</v>
      </c>
      <c r="E257" s="131">
        <f t="shared" si="10"/>
        <v>570.3732305688239</v>
      </c>
      <c r="O257" s="133">
        <f>Sheet1!F61+Sheet1!D58</f>
        <v>0.26378690279515504</v>
      </c>
    </row>
    <row r="258" spans="1:15" ht="12.75">
      <c r="A258" s="131">
        <v>47</v>
      </c>
      <c r="B258" s="131">
        <f t="shared" si="11"/>
        <v>1240.7052682744975</v>
      </c>
      <c r="C258" s="131">
        <f>A258*Sheet1!D29</f>
        <v>658</v>
      </c>
      <c r="E258" s="131">
        <f t="shared" si="10"/>
        <v>582.7052682744975</v>
      </c>
      <c r="O258" s="133">
        <f>Sheet1!F61+Sheet1!D58</f>
        <v>0.26378690279515504</v>
      </c>
    </row>
    <row r="259" spans="1:15" ht="12.75">
      <c r="A259" s="131">
        <v>47.5</v>
      </c>
      <c r="B259" s="131">
        <f t="shared" si="11"/>
        <v>1260.1691994315686</v>
      </c>
      <c r="C259" s="131">
        <f>A259*Sheet1!D29</f>
        <v>665</v>
      </c>
      <c r="E259" s="131">
        <f t="shared" si="10"/>
        <v>595.1691994315686</v>
      </c>
      <c r="O259" s="133">
        <f>Sheet1!F61+Sheet1!D58</f>
        <v>0.26378690279515504</v>
      </c>
    </row>
    <row r="260" spans="1:15" ht="12.75">
      <c r="A260" s="131">
        <v>48</v>
      </c>
      <c r="B260" s="131">
        <f t="shared" si="11"/>
        <v>1279.7650240400371</v>
      </c>
      <c r="C260" s="131">
        <f>A260*Sheet1!D29</f>
        <v>672</v>
      </c>
      <c r="E260" s="131">
        <f t="shared" si="10"/>
        <v>607.7650240400372</v>
      </c>
      <c r="O260" s="133">
        <f>Sheet1!F61+Sheet1!D58</f>
        <v>0.26378690279515504</v>
      </c>
    </row>
    <row r="261" spans="1:15" ht="12.75">
      <c r="A261" s="131">
        <v>48.5</v>
      </c>
      <c r="B261" s="131">
        <f t="shared" si="11"/>
        <v>1299.4927420999034</v>
      </c>
      <c r="C261" s="131">
        <f>A261*Sheet1!D29</f>
        <v>679</v>
      </c>
      <c r="E261" s="131">
        <f t="shared" si="10"/>
        <v>620.4927420999035</v>
      </c>
      <c r="O261" s="133">
        <f>Sheet1!F61+Sheet1!D58</f>
        <v>0.26378690279515504</v>
      </c>
    </row>
    <row r="262" spans="1:15" ht="12.75">
      <c r="A262" s="131">
        <v>49</v>
      </c>
      <c r="B262" s="131">
        <f t="shared" si="11"/>
        <v>1319.3523536111672</v>
      </c>
      <c r="C262" s="131">
        <f>A262*Sheet1!D29</f>
        <v>686</v>
      </c>
      <c r="E262" s="131">
        <f aca="true" t="shared" si="12" ref="E262:E325">(A262*A262)*O262</f>
        <v>633.3523536111672</v>
      </c>
      <c r="O262" s="133">
        <f>Sheet1!F61+Sheet1!D58</f>
        <v>0.26378690279515504</v>
      </c>
    </row>
    <row r="263" spans="1:15" ht="12.75">
      <c r="A263" s="131">
        <v>49.5</v>
      </c>
      <c r="B263" s="131">
        <f t="shared" si="11"/>
        <v>1339.3438585738286</v>
      </c>
      <c r="C263" s="131">
        <f>A263*Sheet1!D29</f>
        <v>693</v>
      </c>
      <c r="E263" s="131">
        <f t="shared" si="12"/>
        <v>646.3438585738287</v>
      </c>
      <c r="O263" s="133">
        <f>Sheet1!F61+Sheet1!D58</f>
        <v>0.26378690279515504</v>
      </c>
    </row>
    <row r="264" spans="1:15" ht="12.75">
      <c r="A264" s="131">
        <v>50</v>
      </c>
      <c r="B264" s="131">
        <f aca="true" t="shared" si="13" ref="B264:B327">C264+E264</f>
        <v>1359.4672569878876</v>
      </c>
      <c r="C264" s="131">
        <f>A264*Sheet1!D29</f>
        <v>700</v>
      </c>
      <c r="E264" s="131">
        <f t="shared" si="12"/>
        <v>659.4672569878876</v>
      </c>
      <c r="O264" s="133">
        <f>Sheet1!F61+Sheet1!D58</f>
        <v>0.26378690279515504</v>
      </c>
    </row>
    <row r="265" spans="1:15" ht="12.75">
      <c r="A265" s="131">
        <v>51</v>
      </c>
      <c r="B265" s="131">
        <f t="shared" si="13"/>
        <v>1400.1097341701984</v>
      </c>
      <c r="C265" s="131">
        <f>A265*Sheet1!D29</f>
        <v>714</v>
      </c>
      <c r="E265" s="131">
        <f t="shared" si="12"/>
        <v>686.1097341701983</v>
      </c>
      <c r="O265" s="133">
        <f>Sheet1!F61+Sheet1!D58</f>
        <v>0.26378690279515504</v>
      </c>
    </row>
    <row r="266" spans="1:15" ht="12.75">
      <c r="A266" s="131">
        <v>52</v>
      </c>
      <c r="B266" s="131">
        <f t="shared" si="13"/>
        <v>1441.2797851580992</v>
      </c>
      <c r="C266" s="131">
        <f>A266*Sheet1!D29</f>
        <v>728</v>
      </c>
      <c r="E266" s="131">
        <f t="shared" si="12"/>
        <v>713.2797851580992</v>
      </c>
      <c r="O266" s="133">
        <f>Sheet1!F61+Sheet1!D58</f>
        <v>0.26378690279515504</v>
      </c>
    </row>
    <row r="267" spans="1:15" ht="12.75">
      <c r="A267" s="131">
        <v>53</v>
      </c>
      <c r="B267" s="131">
        <f t="shared" si="13"/>
        <v>1482.9774099515905</v>
      </c>
      <c r="C267" s="131">
        <f>A267*Sheet1!D29</f>
        <v>742</v>
      </c>
      <c r="E267" s="131">
        <f t="shared" si="12"/>
        <v>740.9774099515905</v>
      </c>
      <c r="O267" s="133">
        <f>Sheet1!F61+Sheet1!D58</f>
        <v>0.26378690279515504</v>
      </c>
    </row>
    <row r="268" spans="1:15" ht="12.75">
      <c r="A268" s="131">
        <v>54</v>
      </c>
      <c r="B268" s="131">
        <f t="shared" si="13"/>
        <v>1525.2026085506723</v>
      </c>
      <c r="C268" s="131">
        <f>A268*Sheet1!D29</f>
        <v>756</v>
      </c>
      <c r="E268" s="131">
        <f t="shared" si="12"/>
        <v>769.2026085506722</v>
      </c>
      <c r="O268" s="133">
        <f>Sheet1!F61+Sheet1!D58</f>
        <v>0.26378690279515504</v>
      </c>
    </row>
    <row r="269" spans="1:15" ht="12.75">
      <c r="A269" s="131">
        <v>55</v>
      </c>
      <c r="B269" s="131">
        <f t="shared" si="13"/>
        <v>1567.955380955344</v>
      </c>
      <c r="C269" s="131">
        <f>A269*Sheet1!D29</f>
        <v>770</v>
      </c>
      <c r="E269" s="131">
        <f t="shared" si="12"/>
        <v>797.955380955344</v>
      </c>
      <c r="O269" s="133">
        <f>Sheet1!F61+Sheet1!D58</f>
        <v>0.26378690279515504</v>
      </c>
    </row>
    <row r="270" spans="1:15" ht="12.75">
      <c r="A270" s="131">
        <v>56</v>
      </c>
      <c r="B270" s="131">
        <f t="shared" si="13"/>
        <v>1611.2357271656062</v>
      </c>
      <c r="C270" s="131">
        <f>A270*Sheet1!D29</f>
        <v>784</v>
      </c>
      <c r="E270" s="131">
        <f t="shared" si="12"/>
        <v>827.2357271656062</v>
      </c>
      <c r="O270" s="133">
        <f>Sheet1!F61+Sheet1!D58</f>
        <v>0.26378690279515504</v>
      </c>
    </row>
    <row r="271" spans="1:15" ht="12.75">
      <c r="A271" s="131">
        <v>57</v>
      </c>
      <c r="B271" s="131">
        <f t="shared" si="13"/>
        <v>1655.0436471814587</v>
      </c>
      <c r="C271" s="131">
        <f>A271*Sheet1!D29</f>
        <v>798</v>
      </c>
      <c r="E271" s="131">
        <f t="shared" si="12"/>
        <v>857.0436471814587</v>
      </c>
      <c r="O271" s="133">
        <f>Sheet1!F61+Sheet1!D58</f>
        <v>0.26378690279515504</v>
      </c>
    </row>
    <row r="272" spans="1:15" ht="12.75">
      <c r="A272" s="131">
        <v>58</v>
      </c>
      <c r="B272" s="131">
        <f t="shared" si="13"/>
        <v>1699.3791410029016</v>
      </c>
      <c r="C272" s="131">
        <f>A272*Sheet1!D29</f>
        <v>812</v>
      </c>
      <c r="E272" s="131">
        <f t="shared" si="12"/>
        <v>887.3791410029015</v>
      </c>
      <c r="O272" s="133">
        <f>Sheet1!F61+Sheet1!D58</f>
        <v>0.26378690279515504</v>
      </c>
    </row>
    <row r="273" spans="1:15" ht="12.75">
      <c r="A273" s="131">
        <v>59</v>
      </c>
      <c r="B273" s="131">
        <f t="shared" si="13"/>
        <v>1744.2422086299348</v>
      </c>
      <c r="C273" s="131">
        <f>A273*Sheet1!D29</f>
        <v>826</v>
      </c>
      <c r="E273" s="131">
        <f t="shared" si="12"/>
        <v>918.2422086299347</v>
      </c>
      <c r="O273" s="133">
        <f>Sheet1!F61+Sheet1!D58</f>
        <v>0.26378690279515504</v>
      </c>
    </row>
    <row r="274" spans="1:15" ht="12.75">
      <c r="A274" s="131">
        <v>60</v>
      </c>
      <c r="B274" s="131">
        <f t="shared" si="13"/>
        <v>1789.6328500625582</v>
      </c>
      <c r="C274" s="131">
        <f>A274*Sheet1!D29</f>
        <v>840</v>
      </c>
      <c r="E274" s="131">
        <f t="shared" si="12"/>
        <v>949.6328500625582</v>
      </c>
      <c r="O274" s="133">
        <f>Sheet1!F61+Sheet1!D58</f>
        <v>0.26378690279515504</v>
      </c>
    </row>
    <row r="275" spans="1:15" ht="12.75">
      <c r="A275" s="131">
        <v>61</v>
      </c>
      <c r="B275" s="131">
        <f t="shared" si="13"/>
        <v>1835.5510653007718</v>
      </c>
      <c r="C275" s="131">
        <f>A275*Sheet1!D29</f>
        <v>854</v>
      </c>
      <c r="E275" s="131">
        <f t="shared" si="12"/>
        <v>981.5510653007719</v>
      </c>
      <c r="O275" s="133">
        <f>Sheet1!F61+Sheet1!D58</f>
        <v>0.26378690279515504</v>
      </c>
    </row>
    <row r="276" spans="1:15" ht="12.75">
      <c r="A276" s="131">
        <v>62</v>
      </c>
      <c r="B276" s="131">
        <f t="shared" si="13"/>
        <v>1881.9968543445761</v>
      </c>
      <c r="C276" s="131">
        <f>A276*Sheet1!D29</f>
        <v>868</v>
      </c>
      <c r="E276" s="131">
        <f t="shared" si="12"/>
        <v>1013.996854344576</v>
      </c>
      <c r="O276" s="133">
        <f>Sheet1!F61+Sheet1!D58</f>
        <v>0.26378690279515504</v>
      </c>
    </row>
    <row r="277" spans="1:15" ht="12.75">
      <c r="A277" s="131">
        <v>63</v>
      </c>
      <c r="B277" s="131">
        <f t="shared" si="13"/>
        <v>1928.9702171939703</v>
      </c>
      <c r="C277" s="131">
        <f>A277*Sheet1!D29</f>
        <v>882</v>
      </c>
      <c r="E277" s="131">
        <f t="shared" si="12"/>
        <v>1046.9702171939703</v>
      </c>
      <c r="O277" s="133">
        <f>Sheet1!F61+Sheet1!D58</f>
        <v>0.26378690279515504</v>
      </c>
    </row>
    <row r="278" spans="1:15" ht="12.75">
      <c r="A278" s="131">
        <v>64</v>
      </c>
      <c r="B278" s="131">
        <f t="shared" si="13"/>
        <v>1976.471153848955</v>
      </c>
      <c r="C278" s="131">
        <f>A278*Sheet1!D29</f>
        <v>896</v>
      </c>
      <c r="E278" s="131">
        <f t="shared" si="12"/>
        <v>1080.471153848955</v>
      </c>
      <c r="O278" s="133">
        <f>Sheet1!F61+Sheet1!D58</f>
        <v>0.26378690279515504</v>
      </c>
    </row>
    <row r="279" spans="1:15" ht="12.75">
      <c r="A279" s="131">
        <v>65</v>
      </c>
      <c r="B279" s="131">
        <f t="shared" si="13"/>
        <v>2024.49966430953</v>
      </c>
      <c r="C279" s="131">
        <f>A279*Sheet1!D29</f>
        <v>910</v>
      </c>
      <c r="E279" s="131">
        <f t="shared" si="12"/>
        <v>1114.49966430953</v>
      </c>
      <c r="O279" s="133">
        <f>Sheet1!F61+Sheet1!D58</f>
        <v>0.26378690279515504</v>
      </c>
    </row>
    <row r="280" spans="1:15" ht="12.75">
      <c r="A280" s="131">
        <v>66</v>
      </c>
      <c r="B280" s="131">
        <f t="shared" si="13"/>
        <v>2073.0557485756954</v>
      </c>
      <c r="C280" s="131">
        <f>A280*Sheet1!D29</f>
        <v>924</v>
      </c>
      <c r="E280" s="131">
        <f t="shared" si="12"/>
        <v>1149.0557485756954</v>
      </c>
      <c r="O280" s="133">
        <f>Sheet1!F61+Sheet1!D58</f>
        <v>0.26378690279515504</v>
      </c>
    </row>
    <row r="281" spans="1:15" ht="12.75">
      <c r="A281" s="131">
        <v>67</v>
      </c>
      <c r="B281" s="131">
        <f t="shared" si="13"/>
        <v>2122.1394066474513</v>
      </c>
      <c r="C281" s="131">
        <f>A281*Sheet1!D29</f>
        <v>938</v>
      </c>
      <c r="E281" s="131">
        <f t="shared" si="12"/>
        <v>1184.139406647451</v>
      </c>
      <c r="O281" s="133">
        <f>Sheet1!F61+Sheet1!D58</f>
        <v>0.26378690279515504</v>
      </c>
    </row>
    <row r="282" spans="1:15" ht="12.75">
      <c r="A282" s="131">
        <v>68</v>
      </c>
      <c r="B282" s="131">
        <f t="shared" si="13"/>
        <v>2171.750638524797</v>
      </c>
      <c r="C282" s="131">
        <f>A282*Sheet1!D29</f>
        <v>952</v>
      </c>
      <c r="E282" s="131">
        <f t="shared" si="12"/>
        <v>1219.7506385247968</v>
      </c>
      <c r="O282" s="133">
        <f>Sheet1!F61+Sheet1!D58</f>
        <v>0.26378690279515504</v>
      </c>
    </row>
    <row r="283" spans="1:15" ht="12.75">
      <c r="A283" s="131">
        <v>69</v>
      </c>
      <c r="B283" s="131">
        <f t="shared" si="13"/>
        <v>2221.889444207733</v>
      </c>
      <c r="C283" s="131">
        <f>A283*Sheet1!D29</f>
        <v>966</v>
      </c>
      <c r="E283" s="131">
        <f t="shared" si="12"/>
        <v>1255.889444207733</v>
      </c>
      <c r="O283" s="133">
        <f>Sheet1!F61+Sheet1!D58</f>
        <v>0.26378690279515504</v>
      </c>
    </row>
    <row r="284" spans="1:15" ht="12.75">
      <c r="A284" s="131">
        <v>70</v>
      </c>
      <c r="B284" s="131">
        <f t="shared" si="13"/>
        <v>2272.5558236962597</v>
      </c>
      <c r="C284" s="131">
        <f>A284*Sheet1!D29</f>
        <v>980</v>
      </c>
      <c r="E284" s="131">
        <f t="shared" si="12"/>
        <v>1292.5558236962597</v>
      </c>
      <c r="O284" s="133">
        <f>Sheet1!F61+Sheet1!D58</f>
        <v>0.26378690279515504</v>
      </c>
    </row>
    <row r="285" spans="1:15" ht="12.75">
      <c r="A285" s="131">
        <v>71</v>
      </c>
      <c r="B285" s="131">
        <f t="shared" si="13"/>
        <v>2323.7497769903766</v>
      </c>
      <c r="C285" s="131">
        <f>A285*Sheet1!D29</f>
        <v>994</v>
      </c>
      <c r="E285" s="131">
        <f t="shared" si="12"/>
        <v>1329.7497769903766</v>
      </c>
      <c r="O285" s="133">
        <f>Sheet1!F61+Sheet1!D58</f>
        <v>0.26378690279515504</v>
      </c>
    </row>
    <row r="286" spans="1:15" ht="12.75">
      <c r="A286" s="131">
        <v>72</v>
      </c>
      <c r="B286" s="131">
        <f t="shared" si="13"/>
        <v>2375.471304090084</v>
      </c>
      <c r="C286" s="131">
        <f>A286*Sheet1!D29</f>
        <v>1008</v>
      </c>
      <c r="E286" s="131">
        <f t="shared" si="12"/>
        <v>1367.4713040900838</v>
      </c>
      <c r="O286" s="133">
        <f>Sheet1!F61+Sheet1!D58</f>
        <v>0.26378690279515504</v>
      </c>
    </row>
    <row r="287" spans="1:15" ht="12.75">
      <c r="A287" s="131">
        <v>73</v>
      </c>
      <c r="B287" s="131">
        <f t="shared" si="13"/>
        <v>2427.720404995381</v>
      </c>
      <c r="C287" s="131">
        <f>A287*Sheet1!D29</f>
        <v>1022</v>
      </c>
      <c r="E287" s="131">
        <f t="shared" si="12"/>
        <v>1405.7204049953812</v>
      </c>
      <c r="O287" s="133">
        <f>Sheet1!F61+Sheet1!D58</f>
        <v>0.26378690279515504</v>
      </c>
    </row>
    <row r="288" spans="1:15" ht="12.75">
      <c r="A288" s="131">
        <v>74</v>
      </c>
      <c r="B288" s="131">
        <f t="shared" si="13"/>
        <v>2480.497079706269</v>
      </c>
      <c r="C288" s="131">
        <f>A288*Sheet1!D29</f>
        <v>1036</v>
      </c>
      <c r="E288" s="131">
        <f t="shared" si="12"/>
        <v>1444.497079706269</v>
      </c>
      <c r="O288" s="133">
        <f>Sheet1!F61+Sheet1!D58</f>
        <v>0.26378690279515504</v>
      </c>
    </row>
    <row r="289" spans="1:15" ht="12.75">
      <c r="A289" s="131">
        <v>75</v>
      </c>
      <c r="B289" s="131">
        <f t="shared" si="13"/>
        <v>2533.801328222747</v>
      </c>
      <c r="C289" s="131">
        <f>A289*Sheet1!D29</f>
        <v>1050</v>
      </c>
      <c r="E289" s="131">
        <f t="shared" si="12"/>
        <v>1483.801328222747</v>
      </c>
      <c r="O289" s="133">
        <f>Sheet1!F61+Sheet1!D58</f>
        <v>0.26378690279515504</v>
      </c>
    </row>
    <row r="290" spans="1:15" ht="12.75">
      <c r="A290" s="131">
        <v>76</v>
      </c>
      <c r="B290" s="131">
        <f t="shared" si="13"/>
        <v>2587.6331505448156</v>
      </c>
      <c r="C290" s="131">
        <f>A290*Sheet1!D29</f>
        <v>1064</v>
      </c>
      <c r="E290" s="131">
        <f t="shared" si="12"/>
        <v>1523.6331505448156</v>
      </c>
      <c r="O290" s="133">
        <f>Sheet1!F61+Sheet1!D58</f>
        <v>0.26378690279515504</v>
      </c>
    </row>
    <row r="291" spans="1:15" ht="12.75">
      <c r="A291" s="131">
        <v>77</v>
      </c>
      <c r="B291" s="131">
        <f t="shared" si="13"/>
        <v>2641.9925466724744</v>
      </c>
      <c r="C291" s="131">
        <f>A291*Sheet1!D29</f>
        <v>1078</v>
      </c>
      <c r="E291" s="131">
        <f t="shared" si="12"/>
        <v>1563.9925466724742</v>
      </c>
      <c r="O291" s="133">
        <f>Sheet1!F61+Sheet1!D58</f>
        <v>0.26378690279515504</v>
      </c>
    </row>
    <row r="292" spans="1:15" ht="12.75">
      <c r="A292" s="131">
        <v>78</v>
      </c>
      <c r="B292" s="131">
        <f t="shared" si="13"/>
        <v>2696.8795166057234</v>
      </c>
      <c r="C292" s="131">
        <f>A292*Sheet1!D29</f>
        <v>1092</v>
      </c>
      <c r="E292" s="131">
        <f t="shared" si="12"/>
        <v>1604.8795166057232</v>
      </c>
      <c r="O292" s="133">
        <f>Sheet1!F61+Sheet1!D58</f>
        <v>0.26378690279515504</v>
      </c>
    </row>
    <row r="293" spans="1:15" ht="12.75">
      <c r="A293" s="131">
        <v>79</v>
      </c>
      <c r="B293" s="131">
        <f t="shared" si="13"/>
        <v>2752.2940603445627</v>
      </c>
      <c r="C293" s="131">
        <f>A293*Sheet1!D29</f>
        <v>1106</v>
      </c>
      <c r="E293" s="131">
        <f t="shared" si="12"/>
        <v>1646.2940603445627</v>
      </c>
      <c r="O293" s="133">
        <f>Sheet1!F61+Sheet1!D58</f>
        <v>0.26378690279515504</v>
      </c>
    </row>
    <row r="294" spans="1:15" ht="12.75">
      <c r="A294" s="131">
        <v>80</v>
      </c>
      <c r="B294" s="131">
        <f t="shared" si="13"/>
        <v>2808.236177888992</v>
      </c>
      <c r="C294" s="131">
        <f>A294*Sheet1!D29</f>
        <v>1120</v>
      </c>
      <c r="E294" s="131">
        <f t="shared" si="12"/>
        <v>1688.2361778889922</v>
      </c>
      <c r="O294" s="133">
        <f>Sheet1!F61+Sheet1!D58</f>
        <v>0.26378690279515504</v>
      </c>
    </row>
    <row r="295" spans="1:15" ht="12.75">
      <c r="A295" s="131">
        <v>81</v>
      </c>
      <c r="B295" s="131">
        <f t="shared" si="13"/>
        <v>2864.705869239012</v>
      </c>
      <c r="C295" s="131">
        <f>A295*Sheet1!D29</f>
        <v>1134</v>
      </c>
      <c r="E295" s="131">
        <f t="shared" si="12"/>
        <v>1730.7058692390121</v>
      </c>
      <c r="O295" s="133">
        <f>Sheet1!F61+Sheet1!D58</f>
        <v>0.26378690279515504</v>
      </c>
    </row>
    <row r="296" spans="1:15" ht="12.75">
      <c r="A296" s="131">
        <v>82</v>
      </c>
      <c r="B296" s="131">
        <f t="shared" si="13"/>
        <v>2921.703134394623</v>
      </c>
      <c r="C296" s="131">
        <f>A296*Sheet1!D29</f>
        <v>1148</v>
      </c>
      <c r="E296" s="131">
        <f t="shared" si="12"/>
        <v>1773.7031343946226</v>
      </c>
      <c r="O296" s="133">
        <f>Sheet1!F61+Sheet1!D58</f>
        <v>0.26378690279515504</v>
      </c>
    </row>
    <row r="297" spans="1:15" ht="12.75">
      <c r="A297" s="131">
        <v>83</v>
      </c>
      <c r="B297" s="131">
        <f t="shared" si="13"/>
        <v>2979.227973355823</v>
      </c>
      <c r="C297" s="131">
        <f>A297*Sheet1!D29</f>
        <v>1162</v>
      </c>
      <c r="E297" s="131">
        <f t="shared" si="12"/>
        <v>1817.227973355823</v>
      </c>
      <c r="O297" s="133">
        <f>Sheet1!F61+Sheet1!D58</f>
        <v>0.26378690279515504</v>
      </c>
    </row>
    <row r="298" spans="1:15" ht="12.75">
      <c r="A298" s="131">
        <v>84</v>
      </c>
      <c r="B298" s="131">
        <f t="shared" si="13"/>
        <v>3037.280386122614</v>
      </c>
      <c r="C298" s="131">
        <f>A298*Sheet1!D29</f>
        <v>1176</v>
      </c>
      <c r="E298" s="131">
        <f t="shared" si="12"/>
        <v>1861.280386122614</v>
      </c>
      <c r="O298" s="133">
        <f>Sheet1!F61+Sheet1!D58</f>
        <v>0.26378690279515504</v>
      </c>
    </row>
    <row r="299" spans="1:15" ht="12.75">
      <c r="A299" s="131">
        <v>85</v>
      </c>
      <c r="B299" s="131">
        <f t="shared" si="13"/>
        <v>3095.860372694995</v>
      </c>
      <c r="C299" s="131">
        <f>A299*Sheet1!D29</f>
        <v>1190</v>
      </c>
      <c r="E299" s="131">
        <f t="shared" si="12"/>
        <v>1905.8603726949952</v>
      </c>
      <c r="O299" s="133">
        <f>Sheet1!F61+Sheet1!D58</f>
        <v>0.26378690279515504</v>
      </c>
    </row>
    <row r="300" spans="1:15" ht="12.75">
      <c r="A300" s="131">
        <v>86</v>
      </c>
      <c r="B300" s="131">
        <f t="shared" si="13"/>
        <v>3154.967933072967</v>
      </c>
      <c r="C300" s="131">
        <f>A300*Sheet1!D29</f>
        <v>1204</v>
      </c>
      <c r="E300" s="131">
        <f t="shared" si="12"/>
        <v>1950.9679330729666</v>
      </c>
      <c r="O300" s="133">
        <f>Sheet1!F61+Sheet1!D58</f>
        <v>0.26378690279515504</v>
      </c>
    </row>
    <row r="301" spans="1:15" ht="12.75">
      <c r="A301" s="131">
        <v>87</v>
      </c>
      <c r="B301" s="131">
        <f t="shared" si="13"/>
        <v>3214.6030672565284</v>
      </c>
      <c r="C301" s="131">
        <f>A301*Sheet1!D29</f>
        <v>1218</v>
      </c>
      <c r="E301" s="131">
        <f t="shared" si="12"/>
        <v>1996.6030672565284</v>
      </c>
      <c r="O301" s="133">
        <f>Sheet1!F61+Sheet1!D58</f>
        <v>0.26378690279515504</v>
      </c>
    </row>
    <row r="302" spans="1:15" ht="12.75">
      <c r="A302" s="131">
        <v>88</v>
      </c>
      <c r="B302" s="131">
        <f t="shared" si="13"/>
        <v>3274.7657752456807</v>
      </c>
      <c r="C302" s="131">
        <f>A302*Sheet1!D29</f>
        <v>1232</v>
      </c>
      <c r="E302" s="131">
        <f t="shared" si="12"/>
        <v>2042.7657752456807</v>
      </c>
      <c r="O302" s="133">
        <f>Sheet1!F61+Sheet1!D58</f>
        <v>0.26378690279515504</v>
      </c>
    </row>
    <row r="303" spans="1:15" ht="12.75">
      <c r="A303" s="131">
        <v>89</v>
      </c>
      <c r="B303" s="131">
        <f t="shared" si="13"/>
        <v>3335.4560570404233</v>
      </c>
      <c r="C303" s="131">
        <f>A303*Sheet1!D29</f>
        <v>1246</v>
      </c>
      <c r="E303" s="131">
        <f t="shared" si="12"/>
        <v>2089.4560570404233</v>
      </c>
      <c r="O303" s="133">
        <f>Sheet1!F61+Sheet1!D58</f>
        <v>0.26378690279515504</v>
      </c>
    </row>
    <row r="304" spans="1:15" ht="12.75">
      <c r="A304" s="131">
        <v>90</v>
      </c>
      <c r="B304" s="131">
        <f t="shared" si="13"/>
        <v>3396.673912640756</v>
      </c>
      <c r="C304" s="131">
        <f>A304*Sheet1!D29</f>
        <v>1260</v>
      </c>
      <c r="E304" s="131">
        <f t="shared" si="12"/>
        <v>2136.673912640756</v>
      </c>
      <c r="O304" s="133">
        <f>Sheet1!F61+Sheet1!D58</f>
        <v>0.26378690279515504</v>
      </c>
    </row>
    <row r="305" spans="1:15" ht="12.75">
      <c r="A305" s="131">
        <v>91</v>
      </c>
      <c r="B305" s="131">
        <f t="shared" si="13"/>
        <v>3458.419342046679</v>
      </c>
      <c r="C305" s="131">
        <f>A305*Sheet1!D29</f>
        <v>1274</v>
      </c>
      <c r="E305" s="131">
        <f t="shared" si="12"/>
        <v>2184.419342046679</v>
      </c>
      <c r="O305" s="133">
        <f>Sheet1!F61+Sheet1!D58</f>
        <v>0.26378690279515504</v>
      </c>
    </row>
    <row r="306" spans="1:15" ht="12.75">
      <c r="A306" s="131">
        <v>92</v>
      </c>
      <c r="B306" s="131">
        <f t="shared" si="13"/>
        <v>3520.6923452581923</v>
      </c>
      <c r="C306" s="131">
        <f>A306*Sheet1!D29</f>
        <v>1288</v>
      </c>
      <c r="E306" s="131">
        <f t="shared" si="12"/>
        <v>2232.6923452581923</v>
      </c>
      <c r="O306" s="133">
        <f>Sheet1!F61+Sheet1!D58</f>
        <v>0.26378690279515504</v>
      </c>
    </row>
    <row r="307" spans="1:15" ht="12.75">
      <c r="A307" s="131">
        <v>93</v>
      </c>
      <c r="B307" s="131">
        <f t="shared" si="13"/>
        <v>3583.4929222752958</v>
      </c>
      <c r="C307" s="131">
        <f>A307*Sheet1!D29</f>
        <v>1302</v>
      </c>
      <c r="E307" s="131">
        <f t="shared" si="12"/>
        <v>2281.4929222752958</v>
      </c>
      <c r="O307" s="133">
        <f>Sheet1!F61+Sheet1!D58</f>
        <v>0.26378690279515504</v>
      </c>
    </row>
    <row r="308" spans="1:15" ht="12.75">
      <c r="A308" s="131">
        <v>94</v>
      </c>
      <c r="B308" s="131">
        <f t="shared" si="13"/>
        <v>3646.82107309799</v>
      </c>
      <c r="C308" s="131">
        <f>A308*Sheet1!D29</f>
        <v>1316</v>
      </c>
      <c r="E308" s="131">
        <f t="shared" si="12"/>
        <v>2330.82107309799</v>
      </c>
      <c r="O308" s="133">
        <f>Sheet1!F61+Sheet1!D58</f>
        <v>0.26378690279515504</v>
      </c>
    </row>
    <row r="309" spans="1:15" ht="12.75">
      <c r="A309" s="131">
        <v>95</v>
      </c>
      <c r="B309" s="131">
        <f t="shared" si="13"/>
        <v>3710.6767977262743</v>
      </c>
      <c r="C309" s="131">
        <f>A309*Sheet1!D29</f>
        <v>1330</v>
      </c>
      <c r="E309" s="131">
        <f t="shared" si="12"/>
        <v>2380.6767977262743</v>
      </c>
      <c r="O309" s="133">
        <f>Sheet1!F61+Sheet1!D58</f>
        <v>0.26378690279515504</v>
      </c>
    </row>
    <row r="310" spans="1:15" ht="12.75">
      <c r="A310" s="131">
        <v>96</v>
      </c>
      <c r="B310" s="131">
        <f t="shared" si="13"/>
        <v>3775.060096160149</v>
      </c>
      <c r="C310" s="131">
        <f>A310*Sheet1!D29</f>
        <v>1344</v>
      </c>
      <c r="E310" s="131">
        <f t="shared" si="12"/>
        <v>2431.060096160149</v>
      </c>
      <c r="O310" s="133">
        <f>Sheet1!F61+Sheet1!D58</f>
        <v>0.26378690279515504</v>
      </c>
    </row>
    <row r="311" spans="1:15" ht="12.75">
      <c r="A311" s="131">
        <v>97</v>
      </c>
      <c r="B311" s="131">
        <f t="shared" si="13"/>
        <v>3839.970968399614</v>
      </c>
      <c r="C311" s="131">
        <f>A311*Sheet1!D29</f>
        <v>1358</v>
      </c>
      <c r="E311" s="131">
        <f t="shared" si="12"/>
        <v>2481.970968399614</v>
      </c>
      <c r="O311" s="133">
        <f>Sheet1!F61+Sheet1!D58</f>
        <v>0.26378690279515504</v>
      </c>
    </row>
    <row r="312" spans="1:15" ht="12.75">
      <c r="A312" s="131">
        <v>98</v>
      </c>
      <c r="B312" s="131">
        <f t="shared" si="13"/>
        <v>3905.409414444669</v>
      </c>
      <c r="C312" s="131">
        <f>A312*Sheet1!D29</f>
        <v>1372</v>
      </c>
      <c r="E312" s="131">
        <f t="shared" si="12"/>
        <v>2533.409414444669</v>
      </c>
      <c r="O312" s="133">
        <f>Sheet1!F61+Sheet1!D58</f>
        <v>0.26378690279515504</v>
      </c>
    </row>
    <row r="313" spans="1:15" ht="12.75">
      <c r="A313" s="131">
        <v>99</v>
      </c>
      <c r="B313" s="131">
        <f t="shared" si="13"/>
        <v>3971.375434295315</v>
      </c>
      <c r="C313" s="131">
        <f>A313*Sheet1!D29</f>
        <v>1386</v>
      </c>
      <c r="E313" s="131">
        <f t="shared" si="12"/>
        <v>2585.375434295315</v>
      </c>
      <c r="O313" s="133">
        <f>Sheet1!F61+Sheet1!D58</f>
        <v>0.26378690279515504</v>
      </c>
    </row>
    <row r="314" spans="1:15" ht="12.75">
      <c r="A314" s="131">
        <v>100</v>
      </c>
      <c r="B314" s="131">
        <f t="shared" si="13"/>
        <v>4037.8690279515504</v>
      </c>
      <c r="C314" s="131">
        <f>A314*Sheet1!D29</f>
        <v>1400</v>
      </c>
      <c r="E314" s="131">
        <f t="shared" si="12"/>
        <v>2637.8690279515504</v>
      </c>
      <c r="O314" s="133">
        <f>Sheet1!F61+Sheet1!D58</f>
        <v>0.26378690279515504</v>
      </c>
    </row>
    <row r="315" spans="1:15" ht="12.75">
      <c r="A315" s="131">
        <v>105</v>
      </c>
      <c r="B315" s="131">
        <f t="shared" si="13"/>
        <v>4378.250603316585</v>
      </c>
      <c r="C315" s="131">
        <f>A315*Sheet1!D29</f>
        <v>1470</v>
      </c>
      <c r="E315" s="131">
        <f t="shared" si="12"/>
        <v>2908.250603316584</v>
      </c>
      <c r="O315" s="133">
        <f>Sheet1!F61+Sheet1!D58</f>
        <v>0.26378690279515504</v>
      </c>
    </row>
    <row r="316" spans="1:15" ht="12.75">
      <c r="A316" s="131">
        <v>110</v>
      </c>
      <c r="B316" s="131">
        <f t="shared" si="13"/>
        <v>4731.821523821376</v>
      </c>
      <c r="C316" s="131">
        <f>A316*Sheet1!D29</f>
        <v>1540</v>
      </c>
      <c r="E316" s="131">
        <f t="shared" si="12"/>
        <v>3191.821523821376</v>
      </c>
      <c r="O316" s="133">
        <f>Sheet1!F61+Sheet1!D58</f>
        <v>0.26378690279515504</v>
      </c>
    </row>
    <row r="317" spans="1:15" ht="12.75">
      <c r="A317" s="131">
        <v>115</v>
      </c>
      <c r="B317" s="131">
        <f t="shared" si="13"/>
        <v>5098.581789465925</v>
      </c>
      <c r="C317" s="131">
        <f>A317*Sheet1!D29</f>
        <v>1610</v>
      </c>
      <c r="E317" s="131">
        <f t="shared" si="12"/>
        <v>3488.5817894659253</v>
      </c>
      <c r="O317" s="133">
        <f>Sheet1!F61+Sheet1!D58</f>
        <v>0.26378690279515504</v>
      </c>
    </row>
    <row r="318" spans="1:15" ht="12.75">
      <c r="A318" s="131">
        <v>120</v>
      </c>
      <c r="B318" s="131">
        <f t="shared" si="13"/>
        <v>5478.531400250233</v>
      </c>
      <c r="C318" s="131">
        <f>A318*Sheet1!D29</f>
        <v>1680</v>
      </c>
      <c r="E318" s="131">
        <f t="shared" si="12"/>
        <v>3798.5314002502328</v>
      </c>
      <c r="O318" s="133">
        <f>Sheet1!F61+Sheet1!D58</f>
        <v>0.26378690279515504</v>
      </c>
    </row>
    <row r="319" spans="1:15" ht="12.75">
      <c r="A319" s="131">
        <v>125</v>
      </c>
      <c r="B319" s="131">
        <f t="shared" si="13"/>
        <v>5871.670356174298</v>
      </c>
      <c r="C319" s="131">
        <f>A319*Sheet1!D29</f>
        <v>1750</v>
      </c>
      <c r="E319" s="131">
        <f t="shared" si="12"/>
        <v>4121.670356174298</v>
      </c>
      <c r="O319" s="133">
        <f>Sheet1!F61+Sheet1!D58</f>
        <v>0.26378690279515504</v>
      </c>
    </row>
    <row r="320" spans="1:15" ht="12.75">
      <c r="A320" s="131">
        <v>130</v>
      </c>
      <c r="B320" s="131">
        <f t="shared" si="13"/>
        <v>6277.99865723812</v>
      </c>
      <c r="C320" s="131">
        <f>A320*Sheet1!D29</f>
        <v>1820</v>
      </c>
      <c r="E320" s="131">
        <f t="shared" si="12"/>
        <v>4457.99865723812</v>
      </c>
      <c r="O320" s="133">
        <f>Sheet1!F61+Sheet1!D58</f>
        <v>0.26378690279515504</v>
      </c>
    </row>
    <row r="321" spans="1:15" ht="12.75">
      <c r="A321" s="131">
        <v>135</v>
      </c>
      <c r="B321" s="131">
        <f t="shared" si="13"/>
        <v>6697.516303441701</v>
      </c>
      <c r="C321" s="131">
        <f>A321*Sheet1!D29</f>
        <v>1890</v>
      </c>
      <c r="E321" s="131">
        <f t="shared" si="12"/>
        <v>4807.516303441701</v>
      </c>
      <c r="O321" s="133">
        <f>Sheet1!F61+Sheet1!D58</f>
        <v>0.26378690279515504</v>
      </c>
    </row>
    <row r="322" spans="1:15" ht="12.75">
      <c r="A322" s="131">
        <v>140</v>
      </c>
      <c r="B322" s="131">
        <f t="shared" si="13"/>
        <v>7130.223294785039</v>
      </c>
      <c r="C322" s="131">
        <f>A322*Sheet1!D29</f>
        <v>1960</v>
      </c>
      <c r="E322" s="131">
        <f t="shared" si="12"/>
        <v>5170.223294785039</v>
      </c>
      <c r="O322" s="133">
        <f>Sheet1!F61+Sheet1!D58</f>
        <v>0.26378690279515504</v>
      </c>
    </row>
    <row r="323" spans="1:15" ht="12.75">
      <c r="A323" s="131">
        <v>145</v>
      </c>
      <c r="B323" s="131">
        <f t="shared" si="13"/>
        <v>7576.119631268135</v>
      </c>
      <c r="C323" s="131">
        <f>A323*Sheet1!D29</f>
        <v>2030</v>
      </c>
      <c r="E323" s="131">
        <f t="shared" si="12"/>
        <v>5546.119631268135</v>
      </c>
      <c r="O323" s="133">
        <f>Sheet1!F61+Sheet1!D58</f>
        <v>0.26378690279515504</v>
      </c>
    </row>
    <row r="324" spans="1:15" ht="12.75">
      <c r="A324" s="131">
        <v>150</v>
      </c>
      <c r="B324" s="131">
        <f t="shared" si="13"/>
        <v>8035.205312890988</v>
      </c>
      <c r="C324" s="131">
        <f>A324*Sheet1!D29</f>
        <v>2100</v>
      </c>
      <c r="E324" s="131">
        <f t="shared" si="12"/>
        <v>5935.205312890988</v>
      </c>
      <c r="O324" s="133">
        <f>Sheet1!F61+Sheet1!D58</f>
        <v>0.26378690279515504</v>
      </c>
    </row>
    <row r="325" spans="1:15" ht="12.75">
      <c r="A325" s="131">
        <v>155</v>
      </c>
      <c r="B325" s="131">
        <f t="shared" si="13"/>
        <v>8507.4803396536</v>
      </c>
      <c r="C325" s="131">
        <f>A325*Sheet1!D29</f>
        <v>2170</v>
      </c>
      <c r="E325" s="131">
        <f t="shared" si="12"/>
        <v>6337.4803396536</v>
      </c>
      <c r="O325" s="133">
        <f>Sheet1!F61+Sheet1!D58</f>
        <v>0.26378690279515504</v>
      </c>
    </row>
    <row r="326" spans="1:15" ht="12.75">
      <c r="A326" s="131">
        <v>160</v>
      </c>
      <c r="B326" s="131">
        <f t="shared" si="13"/>
        <v>8992.944711555969</v>
      </c>
      <c r="C326" s="131">
        <f>A326*Sheet1!D29</f>
        <v>2240</v>
      </c>
      <c r="E326" s="131">
        <f aca="true" t="shared" si="14" ref="E326:E334">(A326*A326)*O326</f>
        <v>6752.944711555969</v>
      </c>
      <c r="O326" s="133">
        <f>Sheet1!F61+Sheet1!D58</f>
        <v>0.26378690279515504</v>
      </c>
    </row>
    <row r="327" spans="1:15" ht="12.75">
      <c r="A327" s="131">
        <v>165</v>
      </c>
      <c r="B327" s="131">
        <f t="shared" si="13"/>
        <v>9491.598428598096</v>
      </c>
      <c r="C327" s="131">
        <f>A327*Sheet1!D29</f>
        <v>2310</v>
      </c>
      <c r="E327" s="131">
        <f t="shared" si="14"/>
        <v>7181.598428598096</v>
      </c>
      <c r="O327" s="133">
        <f>Sheet1!F61+Sheet1!D58</f>
        <v>0.26378690279515504</v>
      </c>
    </row>
    <row r="328" spans="1:15" ht="12.75">
      <c r="A328" s="131">
        <v>170</v>
      </c>
      <c r="B328" s="131">
        <f aca="true" t="shared" si="15" ref="B328:B334">C328+E328</f>
        <v>10003.44149077998</v>
      </c>
      <c r="C328" s="131">
        <f>A328*Sheet1!D29</f>
        <v>2380</v>
      </c>
      <c r="E328" s="131">
        <f t="shared" si="14"/>
        <v>7623.441490779981</v>
      </c>
      <c r="O328" s="133">
        <f>Sheet1!F61+Sheet1!D58</f>
        <v>0.26378690279515504</v>
      </c>
    </row>
    <row r="329" spans="1:15" ht="12.75">
      <c r="A329" s="131">
        <v>175</v>
      </c>
      <c r="B329" s="131">
        <f t="shared" si="15"/>
        <v>10528.473898101623</v>
      </c>
      <c r="C329" s="131">
        <f>A329*Sheet1!D29</f>
        <v>2450</v>
      </c>
      <c r="E329" s="131">
        <f t="shared" si="14"/>
        <v>8078.4738981016235</v>
      </c>
      <c r="O329" s="133">
        <f>Sheet1!F61+Sheet1!D58</f>
        <v>0.26378690279515504</v>
      </c>
    </row>
    <row r="330" spans="1:15" ht="12.75">
      <c r="A330" s="131">
        <v>180</v>
      </c>
      <c r="B330" s="131">
        <f t="shared" si="15"/>
        <v>11066.695650563024</v>
      </c>
      <c r="C330" s="131">
        <f>A330*Sheet1!D29</f>
        <v>2520</v>
      </c>
      <c r="E330" s="131">
        <f t="shared" si="14"/>
        <v>8546.695650563024</v>
      </c>
      <c r="O330" s="133">
        <f>Sheet1!F61+Sheet1!D58</f>
        <v>0.26378690279515504</v>
      </c>
    </row>
    <row r="331" spans="1:15" ht="12.75">
      <c r="A331" s="131">
        <v>185</v>
      </c>
      <c r="B331" s="131">
        <f t="shared" si="15"/>
        <v>11618.106748164182</v>
      </c>
      <c r="C331" s="131">
        <f>A331*Sheet1!D29</f>
        <v>2590</v>
      </c>
      <c r="E331" s="131">
        <f t="shared" si="14"/>
        <v>9028.106748164182</v>
      </c>
      <c r="O331" s="133">
        <f>Sheet1!F61+Sheet1!D58</f>
        <v>0.26378690279515504</v>
      </c>
    </row>
    <row r="332" spans="1:15" ht="12.75">
      <c r="A332" s="131">
        <v>190</v>
      </c>
      <c r="B332" s="131">
        <f t="shared" si="15"/>
        <v>12182.707190905097</v>
      </c>
      <c r="C332" s="131">
        <f>A332*Sheet1!D29</f>
        <v>2660</v>
      </c>
      <c r="E332" s="131">
        <f t="shared" si="14"/>
        <v>9522.707190905097</v>
      </c>
      <c r="O332" s="133">
        <f>Sheet1!F61+Sheet1!D58</f>
        <v>0.26378690279515504</v>
      </c>
    </row>
    <row r="333" spans="1:15" ht="12.75">
      <c r="A333" s="131">
        <v>195</v>
      </c>
      <c r="B333" s="131">
        <f t="shared" si="15"/>
        <v>12760.49697878577</v>
      </c>
      <c r="C333" s="131">
        <f>A333*Sheet1!D29</f>
        <v>2730</v>
      </c>
      <c r="E333" s="131">
        <f t="shared" si="14"/>
        <v>10030.49697878577</v>
      </c>
      <c r="O333" s="133">
        <f>Sheet1!F61+Sheet1!D58</f>
        <v>0.26378690279515504</v>
      </c>
    </row>
    <row r="334" spans="1:15" ht="12.75">
      <c r="A334" s="131">
        <v>200</v>
      </c>
      <c r="B334" s="131">
        <f t="shared" si="15"/>
        <v>13351.476111806202</v>
      </c>
      <c r="C334" s="131">
        <f>A334*Sheet1!D29</f>
        <v>2800</v>
      </c>
      <c r="E334" s="131">
        <f t="shared" si="14"/>
        <v>10551.476111806202</v>
      </c>
      <c r="O334" s="133">
        <f>Sheet1!F61+Sheet1!D58</f>
        <v>0.26378690279515504</v>
      </c>
    </row>
    <row r="335" ht="12.75">
      <c r="O335" s="133" t="s">
        <v>46</v>
      </c>
    </row>
    <row r="336" ht="12.75">
      <c r="O336" s="133" t="s">
        <v>46</v>
      </c>
    </row>
    <row r="337" ht="12.75">
      <c r="O337" s="132" t="s">
        <v>46</v>
      </c>
    </row>
    <row r="338" ht="12.75">
      <c r="O338" s="133" t="s">
        <v>46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 </cp:lastModifiedBy>
  <dcterms:created xsi:type="dcterms:W3CDTF">2010-04-01T18:00:25Z</dcterms:created>
  <dcterms:modified xsi:type="dcterms:W3CDTF">2010-04-22T20:01:21Z</dcterms:modified>
  <cp:category/>
  <cp:version/>
  <cp:contentType/>
  <cp:contentStatus/>
</cp:coreProperties>
</file>